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565" yWindow="780" windowWidth="11175" windowHeight="12270" activeTab="5"/>
  </bookViews>
  <sheets>
    <sheet name="月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 " sheetId="6" r:id="rId6"/>
    <sheet name="直式" sheetId="7" state="hidden" r:id="rId7"/>
    <sheet name="直式-高職美編" sheetId="8" state="hidden" r:id="rId8"/>
    <sheet name="國小國中橫式美編" sheetId="9" state="hidden" r:id="rId9"/>
    <sheet name="直式-國中美編" sheetId="10" state="hidden" r:id="rId10"/>
    <sheet name="橫式" sheetId="11" state="hidden" r:id="rId11"/>
  </sheets>
  <definedNames>
    <definedName name="_xlnm.Print_Area" localSheetId="0">月菜單!$A$1:$V$53</definedName>
    <definedName name="_xlnm.Print_Area" localSheetId="6">直式!$A$1:$T$53</definedName>
    <definedName name="_xlnm.Print_Area" localSheetId="7">'直式-高職美編'!$A$1:$T$53</definedName>
    <definedName name="_xlnm.Print_Area" localSheetId="9">'直式-國中美編'!$A$1:$T$53</definedName>
    <definedName name="_xlnm.Print_Area" localSheetId="8">國小國中橫式美編!$A$1:$T$53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'第五週明細 '!$A$1:$Z$44</definedName>
    <definedName name="_xlnm.Print_Area" localSheetId="4">第四週明細!$A$1:$Z$46</definedName>
  </definedNames>
  <calcPr calcId="181029"/>
</workbook>
</file>

<file path=xl/calcChain.xml><?xml version="1.0" encoding="utf-8"?>
<calcChain xmlns="http://schemas.openxmlformats.org/spreadsheetml/2006/main">
  <c r="Q44" i="1" l="1"/>
  <c r="M44" i="1"/>
  <c r="P13" i="3"/>
  <c r="P14" i="3" s="1"/>
  <c r="D37" i="4"/>
  <c r="G37" i="4"/>
  <c r="J37" i="4"/>
  <c r="M37" i="4"/>
  <c r="P37" i="4"/>
  <c r="P38" i="4" s="1"/>
  <c r="S37" i="4"/>
  <c r="Y37" i="4"/>
  <c r="Y38" i="4"/>
  <c r="Y39" i="4"/>
  <c r="Y40" i="4"/>
  <c r="Y41" i="4"/>
  <c r="M4" i="1"/>
  <c r="W40" i="4" l="1"/>
  <c r="Y23" i="2"/>
  <c r="N6" i="11" s="1"/>
  <c r="Y22" i="2"/>
  <c r="L6" i="11" s="1"/>
  <c r="Y13" i="4"/>
  <c r="Y14" i="4"/>
  <c r="Y7" i="3"/>
  <c r="N9" i="11" s="1"/>
  <c r="M28" i="11"/>
  <c r="H28" i="11"/>
  <c r="G28" i="11"/>
  <c r="F28" i="11"/>
  <c r="E28" i="11"/>
  <c r="D28" i="11"/>
  <c r="C28" i="11"/>
  <c r="A28" i="11"/>
  <c r="M27" i="11"/>
  <c r="H27" i="11"/>
  <c r="G27" i="11"/>
  <c r="F27" i="11"/>
  <c r="E27" i="11"/>
  <c r="D27" i="11"/>
  <c r="C27" i="11"/>
  <c r="A27" i="11"/>
  <c r="M26" i="11"/>
  <c r="H26" i="11"/>
  <c r="G26" i="11"/>
  <c r="F26" i="11"/>
  <c r="E26" i="11"/>
  <c r="D26" i="11"/>
  <c r="C26" i="11"/>
  <c r="A26" i="11"/>
  <c r="M25" i="11"/>
  <c r="H25" i="11"/>
  <c r="G25" i="11"/>
  <c r="F25" i="11"/>
  <c r="E25" i="11"/>
  <c r="D25" i="11"/>
  <c r="C25" i="11"/>
  <c r="A25" i="11"/>
  <c r="M24" i="11"/>
  <c r="H24" i="11"/>
  <c r="G24" i="11"/>
  <c r="F24" i="11"/>
  <c r="E24" i="11"/>
  <c r="D24" i="11"/>
  <c r="C24" i="11"/>
  <c r="A24" i="11"/>
  <c r="M23" i="11"/>
  <c r="H23" i="11"/>
  <c r="G23" i="11"/>
  <c r="F23" i="11"/>
  <c r="E23" i="11"/>
  <c r="D23" i="11"/>
  <c r="C23" i="11"/>
  <c r="A23" i="11"/>
  <c r="M22" i="11"/>
  <c r="H22" i="11"/>
  <c r="G22" i="11"/>
  <c r="F22" i="11"/>
  <c r="E22" i="11"/>
  <c r="D22" i="11"/>
  <c r="C22" i="11"/>
  <c r="A22" i="11"/>
  <c r="M21" i="11"/>
  <c r="H21" i="11"/>
  <c r="G21" i="11"/>
  <c r="F21" i="11"/>
  <c r="E21" i="11"/>
  <c r="D21" i="11"/>
  <c r="C21" i="11"/>
  <c r="A21" i="11"/>
  <c r="M20" i="11"/>
  <c r="H20" i="11"/>
  <c r="G20" i="11"/>
  <c r="F20" i="11"/>
  <c r="E20" i="11"/>
  <c r="D20" i="11"/>
  <c r="C20" i="11"/>
  <c r="A20" i="11"/>
  <c r="M19" i="11"/>
  <c r="H19" i="11"/>
  <c r="G19" i="11"/>
  <c r="F19" i="11"/>
  <c r="E19" i="11"/>
  <c r="D19" i="11"/>
  <c r="C19" i="11"/>
  <c r="A19" i="11"/>
  <c r="M18" i="11"/>
  <c r="H18" i="11"/>
  <c r="G18" i="11"/>
  <c r="F18" i="11"/>
  <c r="E18" i="11"/>
  <c r="D18" i="11"/>
  <c r="C18" i="11"/>
  <c r="A18" i="11"/>
  <c r="M17" i="11"/>
  <c r="H17" i="11"/>
  <c r="G17" i="11"/>
  <c r="F17" i="11"/>
  <c r="E17" i="11"/>
  <c r="D17" i="11"/>
  <c r="C17" i="11"/>
  <c r="A17" i="11"/>
  <c r="M16" i="11"/>
  <c r="H16" i="11"/>
  <c r="G16" i="11"/>
  <c r="F16" i="11"/>
  <c r="E16" i="11"/>
  <c r="D16" i="11"/>
  <c r="C16" i="11"/>
  <c r="A16" i="11"/>
  <c r="M15" i="11"/>
  <c r="H15" i="11"/>
  <c r="G15" i="11"/>
  <c r="F15" i="11"/>
  <c r="E15" i="11"/>
  <c r="D15" i="11"/>
  <c r="C15" i="11"/>
  <c r="A15" i="11"/>
  <c r="M14" i="11"/>
  <c r="H14" i="11"/>
  <c r="G14" i="11"/>
  <c r="F14" i="11"/>
  <c r="E14" i="11"/>
  <c r="D14" i="11"/>
  <c r="C14" i="11"/>
  <c r="A14" i="11"/>
  <c r="M13" i="11"/>
  <c r="H13" i="11"/>
  <c r="G13" i="11"/>
  <c r="F13" i="11"/>
  <c r="E13" i="11"/>
  <c r="D13" i="11"/>
  <c r="C13" i="11"/>
  <c r="A13" i="11"/>
  <c r="M12" i="11"/>
  <c r="H12" i="11"/>
  <c r="G12" i="11"/>
  <c r="F12" i="11"/>
  <c r="E12" i="11"/>
  <c r="D12" i="11"/>
  <c r="C12" i="11"/>
  <c r="A12" i="11"/>
  <c r="M11" i="11"/>
  <c r="H11" i="11"/>
  <c r="G11" i="11"/>
  <c r="F11" i="11"/>
  <c r="E11" i="11"/>
  <c r="D11" i="11"/>
  <c r="C11" i="11"/>
  <c r="A11" i="11"/>
  <c r="M10" i="11"/>
  <c r="H10" i="11"/>
  <c r="G10" i="11"/>
  <c r="F10" i="11"/>
  <c r="E10" i="11"/>
  <c r="D10" i="11"/>
  <c r="C10" i="11"/>
  <c r="A10" i="11"/>
  <c r="M9" i="11"/>
  <c r="H9" i="11"/>
  <c r="G9" i="11"/>
  <c r="F9" i="11"/>
  <c r="E9" i="11"/>
  <c r="D9" i="11"/>
  <c r="C9" i="11"/>
  <c r="A9" i="11"/>
  <c r="M8" i="11"/>
  <c r="H8" i="11"/>
  <c r="G8" i="11"/>
  <c r="F8" i="11"/>
  <c r="E8" i="11"/>
  <c r="D8" i="11"/>
  <c r="C8" i="11"/>
  <c r="A8" i="11"/>
  <c r="M7" i="11"/>
  <c r="H7" i="11"/>
  <c r="G7" i="11"/>
  <c r="F7" i="11"/>
  <c r="E7" i="11"/>
  <c r="D7" i="11"/>
  <c r="C7" i="11"/>
  <c r="A7" i="11"/>
  <c r="M6" i="11"/>
  <c r="H6" i="11"/>
  <c r="G6" i="11"/>
  <c r="F6" i="11"/>
  <c r="E6" i="11"/>
  <c r="D6" i="11"/>
  <c r="C6" i="11"/>
  <c r="A6" i="11"/>
  <c r="M5" i="11"/>
  <c r="H5" i="11"/>
  <c r="G5" i="11"/>
  <c r="F5" i="11"/>
  <c r="E5" i="11"/>
  <c r="D5" i="11"/>
  <c r="C5" i="11"/>
  <c r="A5" i="11"/>
  <c r="M4" i="11"/>
  <c r="H4" i="11"/>
  <c r="G4" i="11"/>
  <c r="F4" i="11"/>
  <c r="E4" i="11"/>
  <c r="D4" i="11"/>
  <c r="C4" i="11"/>
  <c r="A4" i="11"/>
  <c r="A1" i="11"/>
  <c r="H52" i="10"/>
  <c r="Q50" i="10"/>
  <c r="M50" i="10"/>
  <c r="I50" i="10"/>
  <c r="E50" i="10"/>
  <c r="A50" i="10"/>
  <c r="Q49" i="10"/>
  <c r="M49" i="10"/>
  <c r="I49" i="10"/>
  <c r="E49" i="10"/>
  <c r="A49" i="10"/>
  <c r="Q48" i="10"/>
  <c r="M48" i="10"/>
  <c r="I48" i="10"/>
  <c r="E48" i="10"/>
  <c r="A48" i="10"/>
  <c r="Q47" i="10"/>
  <c r="M47" i="10"/>
  <c r="I47" i="10"/>
  <c r="E47" i="10"/>
  <c r="A47" i="10"/>
  <c r="Q46" i="10"/>
  <c r="M46" i="10"/>
  <c r="I46" i="10"/>
  <c r="E46" i="10"/>
  <c r="A46" i="10"/>
  <c r="Q45" i="10"/>
  <c r="M45" i="10"/>
  <c r="I45" i="10"/>
  <c r="E45" i="10"/>
  <c r="A45" i="10"/>
  <c r="H42" i="10"/>
  <c r="Q40" i="10"/>
  <c r="M40" i="10"/>
  <c r="I40" i="10"/>
  <c r="E40" i="10"/>
  <c r="A40" i="10"/>
  <c r="Q39" i="10"/>
  <c r="M39" i="10"/>
  <c r="I39" i="10"/>
  <c r="E39" i="10"/>
  <c r="A39" i="10"/>
  <c r="Q38" i="10"/>
  <c r="M38" i="10"/>
  <c r="I38" i="10"/>
  <c r="E38" i="10"/>
  <c r="A38" i="10"/>
  <c r="Q37" i="10"/>
  <c r="M37" i="10"/>
  <c r="I37" i="10"/>
  <c r="E37" i="10"/>
  <c r="A37" i="10"/>
  <c r="Q36" i="10"/>
  <c r="M36" i="10"/>
  <c r="I36" i="10"/>
  <c r="E36" i="10"/>
  <c r="A36" i="10"/>
  <c r="Q35" i="10"/>
  <c r="M35" i="10"/>
  <c r="I35" i="10"/>
  <c r="E35" i="10"/>
  <c r="A35" i="10"/>
  <c r="T33" i="10"/>
  <c r="H32" i="10"/>
  <c r="Q30" i="10"/>
  <c r="M30" i="10"/>
  <c r="I30" i="10"/>
  <c r="E30" i="10"/>
  <c r="A30" i="10"/>
  <c r="Q29" i="10"/>
  <c r="M29" i="10"/>
  <c r="I29" i="10"/>
  <c r="E29" i="10"/>
  <c r="A29" i="10"/>
  <c r="Q28" i="10"/>
  <c r="M28" i="10"/>
  <c r="I28" i="10"/>
  <c r="E28" i="10"/>
  <c r="A28" i="10"/>
  <c r="Q27" i="10"/>
  <c r="M27" i="10"/>
  <c r="I27" i="10"/>
  <c r="E27" i="10"/>
  <c r="A27" i="10"/>
  <c r="Q26" i="10"/>
  <c r="M26" i="10"/>
  <c r="I26" i="10"/>
  <c r="E26" i="10"/>
  <c r="A26" i="10"/>
  <c r="Q25" i="10"/>
  <c r="M25" i="10"/>
  <c r="I25" i="10"/>
  <c r="E25" i="10"/>
  <c r="A25" i="10"/>
  <c r="H22" i="10"/>
  <c r="D21" i="10"/>
  <c r="Q20" i="10"/>
  <c r="M20" i="10"/>
  <c r="I20" i="10"/>
  <c r="E20" i="10"/>
  <c r="A20" i="10"/>
  <c r="Q19" i="10"/>
  <c r="M19" i="10"/>
  <c r="I19" i="10"/>
  <c r="E19" i="10"/>
  <c r="A19" i="10"/>
  <c r="Q18" i="10"/>
  <c r="M18" i="10"/>
  <c r="I18" i="10"/>
  <c r="E18" i="10"/>
  <c r="A18" i="10"/>
  <c r="Q17" i="10"/>
  <c r="M17" i="10"/>
  <c r="I17" i="10"/>
  <c r="E17" i="10"/>
  <c r="A17" i="10"/>
  <c r="Q16" i="10"/>
  <c r="M16" i="10"/>
  <c r="I16" i="10"/>
  <c r="E16" i="10"/>
  <c r="A16" i="10"/>
  <c r="Q15" i="10"/>
  <c r="M15" i="10"/>
  <c r="I15" i="10"/>
  <c r="E15" i="10"/>
  <c r="A15" i="10"/>
  <c r="Q10" i="10"/>
  <c r="M10" i="10"/>
  <c r="I10" i="10"/>
  <c r="E10" i="10"/>
  <c r="A10" i="10"/>
  <c r="Q9" i="10"/>
  <c r="M9" i="10"/>
  <c r="I9" i="10"/>
  <c r="E9" i="10"/>
  <c r="A9" i="10"/>
  <c r="Q8" i="10"/>
  <c r="M8" i="10"/>
  <c r="I8" i="10"/>
  <c r="E8" i="10"/>
  <c r="A8" i="10"/>
  <c r="Q7" i="10"/>
  <c r="M7" i="10"/>
  <c r="I7" i="10"/>
  <c r="E7" i="10"/>
  <c r="A7" i="10"/>
  <c r="Q6" i="10"/>
  <c r="M6" i="10"/>
  <c r="I6" i="10"/>
  <c r="E6" i="10"/>
  <c r="A6" i="10"/>
  <c r="Q5" i="10"/>
  <c r="M5" i="10"/>
  <c r="I5" i="10"/>
  <c r="E5" i="10"/>
  <c r="A5" i="10"/>
  <c r="A1" i="10"/>
  <c r="H52" i="9"/>
  <c r="Q50" i="9"/>
  <c r="M50" i="9"/>
  <c r="I50" i="9"/>
  <c r="E50" i="9"/>
  <c r="A50" i="9"/>
  <c r="Q49" i="9"/>
  <c r="M49" i="9"/>
  <c r="I49" i="9"/>
  <c r="E49" i="9"/>
  <c r="A49" i="9"/>
  <c r="Q48" i="9"/>
  <c r="M48" i="9"/>
  <c r="I48" i="9"/>
  <c r="E48" i="9"/>
  <c r="A48" i="9"/>
  <c r="Q47" i="9"/>
  <c r="M47" i="9"/>
  <c r="I47" i="9"/>
  <c r="E47" i="9"/>
  <c r="A47" i="9"/>
  <c r="Q46" i="9"/>
  <c r="M46" i="9"/>
  <c r="I46" i="9"/>
  <c r="E46" i="9"/>
  <c r="A46" i="9"/>
  <c r="Q45" i="9"/>
  <c r="M45" i="9"/>
  <c r="I45" i="9"/>
  <c r="E45" i="9"/>
  <c r="A45" i="9"/>
  <c r="H42" i="9"/>
  <c r="Q40" i="9"/>
  <c r="M40" i="9"/>
  <c r="I40" i="9"/>
  <c r="E40" i="9"/>
  <c r="A40" i="9"/>
  <c r="Q39" i="9"/>
  <c r="M39" i="9"/>
  <c r="I39" i="9"/>
  <c r="E39" i="9"/>
  <c r="A39" i="9"/>
  <c r="Q38" i="9"/>
  <c r="M38" i="9"/>
  <c r="I38" i="9"/>
  <c r="E38" i="9"/>
  <c r="A38" i="9"/>
  <c r="Q37" i="9"/>
  <c r="M37" i="9"/>
  <c r="I37" i="9"/>
  <c r="E37" i="9"/>
  <c r="A37" i="9"/>
  <c r="Q36" i="9"/>
  <c r="M36" i="9"/>
  <c r="I36" i="9"/>
  <c r="E36" i="9"/>
  <c r="A36" i="9"/>
  <c r="Q35" i="9"/>
  <c r="M35" i="9"/>
  <c r="I35" i="9"/>
  <c r="E35" i="9"/>
  <c r="A35" i="9"/>
  <c r="T33" i="9"/>
  <c r="H32" i="9"/>
  <c r="Q30" i="9"/>
  <c r="M30" i="9"/>
  <c r="I30" i="9"/>
  <c r="E30" i="9"/>
  <c r="A30" i="9"/>
  <c r="Q29" i="9"/>
  <c r="M29" i="9"/>
  <c r="I29" i="9"/>
  <c r="E29" i="9"/>
  <c r="A29" i="9"/>
  <c r="Q28" i="9"/>
  <c r="M28" i="9"/>
  <c r="I28" i="9"/>
  <c r="E28" i="9"/>
  <c r="A28" i="9"/>
  <c r="Q27" i="9"/>
  <c r="M27" i="9"/>
  <c r="I27" i="9"/>
  <c r="E27" i="9"/>
  <c r="A27" i="9"/>
  <c r="Q26" i="9"/>
  <c r="M26" i="9"/>
  <c r="I26" i="9"/>
  <c r="E26" i="9"/>
  <c r="A26" i="9"/>
  <c r="Q25" i="9"/>
  <c r="M25" i="9"/>
  <c r="I25" i="9"/>
  <c r="E25" i="9"/>
  <c r="A25" i="9"/>
  <c r="H22" i="9"/>
  <c r="D21" i="9"/>
  <c r="Q20" i="9"/>
  <c r="M20" i="9"/>
  <c r="I20" i="9"/>
  <c r="E20" i="9"/>
  <c r="A20" i="9"/>
  <c r="Q19" i="9"/>
  <c r="M19" i="9"/>
  <c r="I19" i="9"/>
  <c r="E19" i="9"/>
  <c r="A19" i="9"/>
  <c r="Q18" i="9"/>
  <c r="M18" i="9"/>
  <c r="I18" i="9"/>
  <c r="E18" i="9"/>
  <c r="A18" i="9"/>
  <c r="Q17" i="9"/>
  <c r="M17" i="9"/>
  <c r="I17" i="9"/>
  <c r="E17" i="9"/>
  <c r="A17" i="9"/>
  <c r="Q16" i="9"/>
  <c r="M16" i="9"/>
  <c r="I16" i="9"/>
  <c r="E16" i="9"/>
  <c r="A16" i="9"/>
  <c r="Q15" i="9"/>
  <c r="M15" i="9"/>
  <c r="I15" i="9"/>
  <c r="E15" i="9"/>
  <c r="A15" i="9"/>
  <c r="Q10" i="9"/>
  <c r="M10" i="9"/>
  <c r="I10" i="9"/>
  <c r="E10" i="9"/>
  <c r="A10" i="9"/>
  <c r="Q9" i="9"/>
  <c r="M9" i="9"/>
  <c r="I9" i="9"/>
  <c r="E9" i="9"/>
  <c r="A9" i="9"/>
  <c r="Q8" i="9"/>
  <c r="M8" i="9"/>
  <c r="I8" i="9"/>
  <c r="E8" i="9"/>
  <c r="A8" i="9"/>
  <c r="Q7" i="9"/>
  <c r="M7" i="9"/>
  <c r="I7" i="9"/>
  <c r="E7" i="9"/>
  <c r="A7" i="9"/>
  <c r="Q6" i="9"/>
  <c r="M6" i="9"/>
  <c r="I6" i="9"/>
  <c r="E6" i="9"/>
  <c r="A6" i="9"/>
  <c r="Q5" i="9"/>
  <c r="M5" i="9"/>
  <c r="I5" i="9"/>
  <c r="E5" i="9"/>
  <c r="A5" i="9"/>
  <c r="H52" i="8"/>
  <c r="T50" i="8"/>
  <c r="Q50" i="8"/>
  <c r="P50" i="8"/>
  <c r="M50" i="8"/>
  <c r="L50" i="8"/>
  <c r="I50" i="8"/>
  <c r="H50" i="8"/>
  <c r="E50" i="8"/>
  <c r="D50" i="8"/>
  <c r="A50" i="8"/>
  <c r="Q49" i="8"/>
  <c r="M49" i="8"/>
  <c r="I49" i="8"/>
  <c r="E49" i="8"/>
  <c r="A49" i="8"/>
  <c r="T48" i="8"/>
  <c r="Q48" i="8"/>
  <c r="P48" i="8"/>
  <c r="M48" i="8"/>
  <c r="L48" i="8"/>
  <c r="I48" i="8"/>
  <c r="H48" i="8"/>
  <c r="E48" i="8"/>
  <c r="D48" i="8"/>
  <c r="A48" i="8"/>
  <c r="T47" i="8"/>
  <c r="Q47" i="8"/>
  <c r="P47" i="8"/>
  <c r="M47" i="8"/>
  <c r="L47" i="8"/>
  <c r="I47" i="8"/>
  <c r="H47" i="8"/>
  <c r="E47" i="8"/>
  <c r="D47" i="8"/>
  <c r="A47" i="8"/>
  <c r="T46" i="8"/>
  <c r="Q46" i="8"/>
  <c r="P46" i="8"/>
  <c r="M46" i="8"/>
  <c r="L46" i="8"/>
  <c r="I46" i="8"/>
  <c r="H46" i="8"/>
  <c r="E46" i="8"/>
  <c r="D46" i="8"/>
  <c r="A46" i="8"/>
  <c r="T45" i="8"/>
  <c r="Q45" i="8"/>
  <c r="P45" i="8"/>
  <c r="M45" i="8"/>
  <c r="L45" i="8"/>
  <c r="I45" i="8"/>
  <c r="H45" i="8"/>
  <c r="E45" i="8"/>
  <c r="D45" i="8"/>
  <c r="A45" i="8"/>
  <c r="H42" i="8"/>
  <c r="T40" i="8"/>
  <c r="Q40" i="8"/>
  <c r="P40" i="8"/>
  <c r="M40" i="8"/>
  <c r="L40" i="8"/>
  <c r="I40" i="8"/>
  <c r="H40" i="8"/>
  <c r="E40" i="8"/>
  <c r="D40" i="8"/>
  <c r="A40" i="8"/>
  <c r="Q39" i="8"/>
  <c r="M39" i="8"/>
  <c r="I39" i="8"/>
  <c r="E39" i="8"/>
  <c r="A39" i="8"/>
  <c r="T38" i="8"/>
  <c r="Q38" i="8"/>
  <c r="P38" i="8"/>
  <c r="M38" i="8"/>
  <c r="L38" i="8"/>
  <c r="I38" i="8"/>
  <c r="H38" i="8"/>
  <c r="E38" i="8"/>
  <c r="D38" i="8"/>
  <c r="A38" i="8"/>
  <c r="T37" i="8"/>
  <c r="Q37" i="8"/>
  <c r="P37" i="8"/>
  <c r="M37" i="8"/>
  <c r="L37" i="8"/>
  <c r="I37" i="8"/>
  <c r="H37" i="8"/>
  <c r="E37" i="8"/>
  <c r="D37" i="8"/>
  <c r="A37" i="8"/>
  <c r="T36" i="8"/>
  <c r="Q36" i="8"/>
  <c r="P36" i="8"/>
  <c r="M36" i="8"/>
  <c r="L36" i="8"/>
  <c r="I36" i="8"/>
  <c r="H36" i="8"/>
  <c r="E36" i="8"/>
  <c r="D36" i="8"/>
  <c r="A36" i="8"/>
  <c r="T35" i="8"/>
  <c r="Q35" i="8"/>
  <c r="P35" i="8"/>
  <c r="M35" i="8"/>
  <c r="L35" i="8"/>
  <c r="I35" i="8"/>
  <c r="H35" i="8"/>
  <c r="E35" i="8"/>
  <c r="D35" i="8"/>
  <c r="A35" i="8"/>
  <c r="T33" i="8"/>
  <c r="H32" i="8"/>
  <c r="T30" i="8"/>
  <c r="Q30" i="8"/>
  <c r="P30" i="8"/>
  <c r="M30" i="8"/>
  <c r="L30" i="8"/>
  <c r="I30" i="8"/>
  <c r="H30" i="8"/>
  <c r="E30" i="8"/>
  <c r="D30" i="8"/>
  <c r="A30" i="8"/>
  <c r="Q29" i="8"/>
  <c r="M29" i="8"/>
  <c r="I29" i="8"/>
  <c r="E29" i="8"/>
  <c r="A29" i="8"/>
  <c r="T28" i="8"/>
  <c r="Q28" i="8"/>
  <c r="P28" i="8"/>
  <c r="M28" i="8"/>
  <c r="L28" i="8"/>
  <c r="I28" i="8"/>
  <c r="H28" i="8"/>
  <c r="E28" i="8"/>
  <c r="D28" i="8"/>
  <c r="A28" i="8"/>
  <c r="T27" i="8"/>
  <c r="Q27" i="8"/>
  <c r="P27" i="8"/>
  <c r="M27" i="8"/>
  <c r="L27" i="8"/>
  <c r="I27" i="8"/>
  <c r="H27" i="8"/>
  <c r="E27" i="8"/>
  <c r="D27" i="8"/>
  <c r="A27" i="8"/>
  <c r="T26" i="8"/>
  <c r="Q26" i="8"/>
  <c r="P26" i="8"/>
  <c r="M26" i="8"/>
  <c r="L26" i="8"/>
  <c r="I26" i="8"/>
  <c r="H26" i="8"/>
  <c r="E26" i="8"/>
  <c r="D26" i="8"/>
  <c r="A26" i="8"/>
  <c r="T25" i="8"/>
  <c r="Q25" i="8"/>
  <c r="P25" i="8"/>
  <c r="M25" i="8"/>
  <c r="L25" i="8"/>
  <c r="I25" i="8"/>
  <c r="H25" i="8"/>
  <c r="E25" i="8"/>
  <c r="D25" i="8"/>
  <c r="A25" i="8"/>
  <c r="H22" i="8"/>
  <c r="D21" i="8"/>
  <c r="T20" i="8"/>
  <c r="Q20" i="8"/>
  <c r="P20" i="8"/>
  <c r="M20" i="8"/>
  <c r="L20" i="8"/>
  <c r="I20" i="8"/>
  <c r="H20" i="8"/>
  <c r="E20" i="8"/>
  <c r="D20" i="8"/>
  <c r="A20" i="8"/>
  <c r="Q19" i="8"/>
  <c r="M19" i="8"/>
  <c r="I19" i="8"/>
  <c r="E19" i="8"/>
  <c r="A19" i="8"/>
  <c r="T18" i="8"/>
  <c r="Q18" i="8"/>
  <c r="P18" i="8"/>
  <c r="M18" i="8"/>
  <c r="L18" i="8"/>
  <c r="I18" i="8"/>
  <c r="H18" i="8"/>
  <c r="E18" i="8"/>
  <c r="D18" i="8"/>
  <c r="A18" i="8"/>
  <c r="T17" i="8"/>
  <c r="Q17" i="8"/>
  <c r="P17" i="8"/>
  <c r="M17" i="8"/>
  <c r="L17" i="8"/>
  <c r="I17" i="8"/>
  <c r="H17" i="8"/>
  <c r="E17" i="8"/>
  <c r="D17" i="8"/>
  <c r="A17" i="8"/>
  <c r="T16" i="8"/>
  <c r="Q16" i="8"/>
  <c r="P16" i="8"/>
  <c r="M16" i="8"/>
  <c r="L16" i="8"/>
  <c r="I16" i="8"/>
  <c r="H16" i="8"/>
  <c r="E16" i="8"/>
  <c r="D16" i="8"/>
  <c r="A16" i="8"/>
  <c r="T15" i="8"/>
  <c r="Q15" i="8"/>
  <c r="P15" i="8"/>
  <c r="M15" i="8"/>
  <c r="L15" i="8"/>
  <c r="I15" i="8"/>
  <c r="H15" i="8"/>
  <c r="E15" i="8"/>
  <c r="D15" i="8"/>
  <c r="A15" i="8"/>
  <c r="T10" i="8"/>
  <c r="Q10" i="8"/>
  <c r="P10" i="8"/>
  <c r="M10" i="8"/>
  <c r="L10" i="8"/>
  <c r="I10" i="8"/>
  <c r="H10" i="8"/>
  <c r="E10" i="8"/>
  <c r="D10" i="8"/>
  <c r="A10" i="8"/>
  <c r="Q9" i="8"/>
  <c r="M9" i="8"/>
  <c r="I9" i="8"/>
  <c r="E9" i="8"/>
  <c r="A9" i="8"/>
  <c r="T8" i="8"/>
  <c r="Q8" i="8"/>
  <c r="P8" i="8"/>
  <c r="M8" i="8"/>
  <c r="L8" i="8"/>
  <c r="I8" i="8"/>
  <c r="H8" i="8"/>
  <c r="E8" i="8"/>
  <c r="D8" i="8"/>
  <c r="A8" i="8"/>
  <c r="T7" i="8"/>
  <c r="Q7" i="8"/>
  <c r="P7" i="8"/>
  <c r="M7" i="8"/>
  <c r="L7" i="8"/>
  <c r="I7" i="8"/>
  <c r="H7" i="8"/>
  <c r="E7" i="8"/>
  <c r="D7" i="8"/>
  <c r="A7" i="8"/>
  <c r="T6" i="8"/>
  <c r="Q6" i="8"/>
  <c r="P6" i="8"/>
  <c r="M6" i="8"/>
  <c r="L6" i="8"/>
  <c r="I6" i="8"/>
  <c r="H6" i="8"/>
  <c r="E6" i="8"/>
  <c r="D6" i="8"/>
  <c r="A6" i="8"/>
  <c r="T5" i="8"/>
  <c r="Q5" i="8"/>
  <c r="P5" i="8"/>
  <c r="M5" i="8"/>
  <c r="L5" i="8"/>
  <c r="I5" i="8"/>
  <c r="H5" i="8"/>
  <c r="E5" i="8"/>
  <c r="D5" i="8"/>
  <c r="A5" i="8"/>
  <c r="A1" i="8"/>
  <c r="H52" i="7"/>
  <c r="Q50" i="7"/>
  <c r="M50" i="7"/>
  <c r="I50" i="7"/>
  <c r="E50" i="7"/>
  <c r="A50" i="7"/>
  <c r="Q49" i="7"/>
  <c r="M49" i="7"/>
  <c r="I49" i="7"/>
  <c r="E49" i="7"/>
  <c r="A49" i="7"/>
  <c r="Q48" i="7"/>
  <c r="M48" i="7"/>
  <c r="I48" i="7"/>
  <c r="E48" i="7"/>
  <c r="A48" i="7"/>
  <c r="Q47" i="7"/>
  <c r="M47" i="7"/>
  <c r="I47" i="7"/>
  <c r="E47" i="7"/>
  <c r="A47" i="7"/>
  <c r="Q46" i="7"/>
  <c r="M46" i="7"/>
  <c r="I46" i="7"/>
  <c r="E46" i="7"/>
  <c r="A46" i="7"/>
  <c r="Q45" i="7"/>
  <c r="M45" i="7"/>
  <c r="I45" i="7"/>
  <c r="E45" i="7"/>
  <c r="A45" i="7"/>
  <c r="H42" i="7"/>
  <c r="Q40" i="7"/>
  <c r="M40" i="7"/>
  <c r="I40" i="7"/>
  <c r="E40" i="7"/>
  <c r="A40" i="7"/>
  <c r="Q39" i="7"/>
  <c r="M39" i="7"/>
  <c r="I39" i="7"/>
  <c r="E39" i="7"/>
  <c r="A39" i="7"/>
  <c r="Q38" i="7"/>
  <c r="M38" i="7"/>
  <c r="I38" i="7"/>
  <c r="E38" i="7"/>
  <c r="A38" i="7"/>
  <c r="Q37" i="7"/>
  <c r="M37" i="7"/>
  <c r="I37" i="7"/>
  <c r="E37" i="7"/>
  <c r="A37" i="7"/>
  <c r="Q36" i="7"/>
  <c r="M36" i="7"/>
  <c r="I36" i="7"/>
  <c r="E36" i="7"/>
  <c r="A36" i="7"/>
  <c r="Q35" i="7"/>
  <c r="M35" i="7"/>
  <c r="I35" i="7"/>
  <c r="E35" i="7"/>
  <c r="A35" i="7"/>
  <c r="T33" i="7"/>
  <c r="H32" i="7"/>
  <c r="Q30" i="7"/>
  <c r="M30" i="7"/>
  <c r="I30" i="7"/>
  <c r="E30" i="7"/>
  <c r="A30" i="7"/>
  <c r="Q29" i="7"/>
  <c r="M29" i="7"/>
  <c r="I29" i="7"/>
  <c r="E29" i="7"/>
  <c r="A29" i="7"/>
  <c r="Q28" i="7"/>
  <c r="M28" i="7"/>
  <c r="I28" i="7"/>
  <c r="E28" i="7"/>
  <c r="A28" i="7"/>
  <c r="Q27" i="7"/>
  <c r="M27" i="7"/>
  <c r="I27" i="7"/>
  <c r="E27" i="7"/>
  <c r="A27" i="7"/>
  <c r="Q26" i="7"/>
  <c r="M26" i="7"/>
  <c r="I26" i="7"/>
  <c r="E26" i="7"/>
  <c r="A26" i="7"/>
  <c r="Q25" i="7"/>
  <c r="M25" i="7"/>
  <c r="I25" i="7"/>
  <c r="E25" i="7"/>
  <c r="A25" i="7"/>
  <c r="H22" i="7"/>
  <c r="D21" i="7"/>
  <c r="Q20" i="7"/>
  <c r="M20" i="7"/>
  <c r="I20" i="7"/>
  <c r="E20" i="7"/>
  <c r="A20" i="7"/>
  <c r="Q19" i="7"/>
  <c r="M19" i="7"/>
  <c r="I19" i="7"/>
  <c r="E19" i="7"/>
  <c r="A19" i="7"/>
  <c r="Q18" i="7"/>
  <c r="M18" i="7"/>
  <c r="I18" i="7"/>
  <c r="E18" i="7"/>
  <c r="A18" i="7"/>
  <c r="Q17" i="7"/>
  <c r="M17" i="7"/>
  <c r="I17" i="7"/>
  <c r="E17" i="7"/>
  <c r="A17" i="7"/>
  <c r="Q16" i="7"/>
  <c r="M16" i="7"/>
  <c r="I16" i="7"/>
  <c r="E16" i="7"/>
  <c r="A16" i="7"/>
  <c r="Q15" i="7"/>
  <c r="M15" i="7"/>
  <c r="I15" i="7"/>
  <c r="E15" i="7"/>
  <c r="A15" i="7"/>
  <c r="Q10" i="7"/>
  <c r="M10" i="7"/>
  <c r="I10" i="7"/>
  <c r="E10" i="7"/>
  <c r="A10" i="7"/>
  <c r="Q9" i="7"/>
  <c r="M9" i="7"/>
  <c r="I9" i="7"/>
  <c r="E9" i="7"/>
  <c r="A9" i="7"/>
  <c r="Q8" i="7"/>
  <c r="M8" i="7"/>
  <c r="I8" i="7"/>
  <c r="E8" i="7"/>
  <c r="A8" i="7"/>
  <c r="Q7" i="7"/>
  <c r="M7" i="7"/>
  <c r="I7" i="7"/>
  <c r="E7" i="7"/>
  <c r="A7" i="7"/>
  <c r="Q6" i="7"/>
  <c r="M6" i="7"/>
  <c r="I6" i="7"/>
  <c r="E6" i="7"/>
  <c r="A6" i="7"/>
  <c r="Q5" i="7"/>
  <c r="M5" i="7"/>
  <c r="I5" i="7"/>
  <c r="E5" i="7"/>
  <c r="A5" i="7"/>
  <c r="A1" i="7"/>
  <c r="AE42" i="6"/>
  <c r="AD41" i="6"/>
  <c r="AF41" i="6" s="1"/>
  <c r="Y41" i="6"/>
  <c r="O28" i="11" s="1"/>
  <c r="AE40" i="6"/>
  <c r="AC40" i="6"/>
  <c r="Y40" i="6"/>
  <c r="P28" i="11" s="1"/>
  <c r="AD39" i="6"/>
  <c r="AC39" i="6"/>
  <c r="Y39" i="6"/>
  <c r="N28" i="11" s="1"/>
  <c r="AE38" i="6"/>
  <c r="AC38" i="6"/>
  <c r="Y38" i="6"/>
  <c r="Y37" i="6"/>
  <c r="K28" i="11" s="1"/>
  <c r="S37" i="6"/>
  <c r="P37" i="6"/>
  <c r="P38" i="6" s="1"/>
  <c r="T49" i="8" s="1"/>
  <c r="M37" i="6"/>
  <c r="J37" i="6"/>
  <c r="G37" i="6"/>
  <c r="D37" i="6"/>
  <c r="AE34" i="6"/>
  <c r="AD33" i="6"/>
  <c r="AF33" i="6" s="1"/>
  <c r="Y33" i="6"/>
  <c r="O27" i="11" s="1"/>
  <c r="AE32" i="6"/>
  <c r="AC32" i="6"/>
  <c r="Y32" i="6"/>
  <c r="P27" i="11" s="1"/>
  <c r="AD31" i="6"/>
  <c r="AC31" i="6"/>
  <c r="Y31" i="6"/>
  <c r="N27" i="11" s="1"/>
  <c r="AE30" i="6"/>
  <c r="AC30" i="6"/>
  <c r="Y30" i="6"/>
  <c r="L27" i="11" s="1"/>
  <c r="Y29" i="6"/>
  <c r="K27" i="11" s="1"/>
  <c r="S29" i="6"/>
  <c r="P29" i="6"/>
  <c r="P30" i="6" s="1"/>
  <c r="P49" i="8" s="1"/>
  <c r="M29" i="6"/>
  <c r="J29" i="6"/>
  <c r="G29" i="6"/>
  <c r="D29" i="6"/>
  <c r="AE26" i="6"/>
  <c r="AD25" i="6"/>
  <c r="AF25" i="6" s="1"/>
  <c r="Y25" i="6"/>
  <c r="O26" i="11" s="1"/>
  <c r="AE24" i="6"/>
  <c r="AC24" i="6"/>
  <c r="Y24" i="6"/>
  <c r="P26" i="11" s="1"/>
  <c r="AD23" i="6"/>
  <c r="AC23" i="6"/>
  <c r="Y23" i="6"/>
  <c r="N26" i="11" s="1"/>
  <c r="AE22" i="6"/>
  <c r="AC22" i="6"/>
  <c r="Y22" i="6"/>
  <c r="L26" i="11" s="1"/>
  <c r="Y21" i="6"/>
  <c r="K26" i="11" s="1"/>
  <c r="S21" i="6"/>
  <c r="P21" i="6"/>
  <c r="P22" i="6" s="1"/>
  <c r="L49" i="8" s="1"/>
  <c r="M21" i="6"/>
  <c r="J21" i="6"/>
  <c r="G21" i="6"/>
  <c r="D21" i="6"/>
  <c r="AE18" i="6"/>
  <c r="AD17" i="6"/>
  <c r="AF17" i="6" s="1"/>
  <c r="Y17" i="6"/>
  <c r="O25" i="11" s="1"/>
  <c r="AE16" i="6"/>
  <c r="AC16" i="6"/>
  <c r="Y16" i="6"/>
  <c r="P25" i="11" s="1"/>
  <c r="AD15" i="6"/>
  <c r="AC15" i="6"/>
  <c r="Y15" i="6"/>
  <c r="N25" i="11" s="1"/>
  <c r="AE14" i="6"/>
  <c r="AC14" i="6"/>
  <c r="Y14" i="6"/>
  <c r="L25" i="11" s="1"/>
  <c r="Y13" i="6"/>
  <c r="K25" i="11" s="1"/>
  <c r="S13" i="6"/>
  <c r="P13" i="6"/>
  <c r="M13" i="6"/>
  <c r="J13" i="6"/>
  <c r="G13" i="6"/>
  <c r="D13" i="6"/>
  <c r="AE10" i="6"/>
  <c r="AD9" i="6"/>
  <c r="AF9" i="6" s="1"/>
  <c r="Y9" i="6"/>
  <c r="O24" i="11" s="1"/>
  <c r="AE8" i="6"/>
  <c r="AC8" i="6"/>
  <c r="Y8" i="6"/>
  <c r="P24" i="11" s="1"/>
  <c r="AD7" i="6"/>
  <c r="AC7" i="6"/>
  <c r="Y7" i="6"/>
  <c r="N24" i="11" s="1"/>
  <c r="AE6" i="6"/>
  <c r="AC6" i="6"/>
  <c r="Y6" i="6"/>
  <c r="L24" i="11" s="1"/>
  <c r="Y5" i="6"/>
  <c r="K24" i="11" s="1"/>
  <c r="S5" i="6"/>
  <c r="P5" i="6"/>
  <c r="M5" i="6"/>
  <c r="J5" i="6"/>
  <c r="G5" i="6"/>
  <c r="D5" i="6"/>
  <c r="AE42" i="5"/>
  <c r="AD41" i="5"/>
  <c r="AF41" i="5" s="1"/>
  <c r="Y41" i="5"/>
  <c r="O23" i="11" s="1"/>
  <c r="AE40" i="5"/>
  <c r="AC40" i="5"/>
  <c r="Y40" i="5"/>
  <c r="P23" i="11" s="1"/>
  <c r="AD39" i="5"/>
  <c r="AC39" i="5"/>
  <c r="Y39" i="5"/>
  <c r="N23" i="11" s="1"/>
  <c r="AE38" i="5"/>
  <c r="AC38" i="5"/>
  <c r="Y38" i="5"/>
  <c r="L23" i="11" s="1"/>
  <c r="Y37" i="5"/>
  <c r="K23" i="11" s="1"/>
  <c r="S37" i="5"/>
  <c r="P37" i="5"/>
  <c r="P38" i="5" s="1"/>
  <c r="M37" i="5"/>
  <c r="J37" i="5"/>
  <c r="G37" i="5"/>
  <c r="D37" i="5"/>
  <c r="AE34" i="5"/>
  <c r="AD33" i="5"/>
  <c r="AF33" i="5" s="1"/>
  <c r="Y33" i="5"/>
  <c r="O22" i="11" s="1"/>
  <c r="AE32" i="5"/>
  <c r="AC32" i="5"/>
  <c r="Y32" i="5"/>
  <c r="P22" i="11" s="1"/>
  <c r="AD31" i="5"/>
  <c r="AC31" i="5"/>
  <c r="Y31" i="5"/>
  <c r="N22" i="11" s="1"/>
  <c r="AE30" i="5"/>
  <c r="AC30" i="5"/>
  <c r="Y30" i="5"/>
  <c r="L22" i="11" s="1"/>
  <c r="Y29" i="5"/>
  <c r="K22" i="11" s="1"/>
  <c r="S29" i="5"/>
  <c r="P29" i="5"/>
  <c r="M29" i="5"/>
  <c r="J29" i="5"/>
  <c r="G29" i="5"/>
  <c r="D29" i="5"/>
  <c r="AE26" i="5"/>
  <c r="AD25" i="5"/>
  <c r="AF25" i="5" s="1"/>
  <c r="Y25" i="5"/>
  <c r="O21" i="11" s="1"/>
  <c r="AE24" i="5"/>
  <c r="AC24" i="5"/>
  <c r="Y24" i="5"/>
  <c r="P21" i="11" s="1"/>
  <c r="AD23" i="5"/>
  <c r="AC23" i="5"/>
  <c r="Y23" i="5"/>
  <c r="N21" i="11" s="1"/>
  <c r="AE22" i="5"/>
  <c r="AC22" i="5"/>
  <c r="Y22" i="5"/>
  <c r="L21" i="11" s="1"/>
  <c r="Y21" i="5"/>
  <c r="K21" i="11" s="1"/>
  <c r="S21" i="5"/>
  <c r="P21" i="5"/>
  <c r="M21" i="5"/>
  <c r="J21" i="5"/>
  <c r="G21" i="5"/>
  <c r="D21" i="5"/>
  <c r="AE18" i="5"/>
  <c r="AD17" i="5"/>
  <c r="AF17" i="5" s="1"/>
  <c r="Y17" i="5"/>
  <c r="O20" i="11" s="1"/>
  <c r="AE16" i="5"/>
  <c r="AC16" i="5"/>
  <c r="Y16" i="5"/>
  <c r="P20" i="11" s="1"/>
  <c r="AD15" i="5"/>
  <c r="AC15" i="5"/>
  <c r="Y15" i="5"/>
  <c r="N20" i="11" s="1"/>
  <c r="AE14" i="5"/>
  <c r="AC14" i="5"/>
  <c r="Y14" i="5"/>
  <c r="L20" i="11" s="1"/>
  <c r="Y13" i="5"/>
  <c r="K20" i="11" s="1"/>
  <c r="S13" i="5"/>
  <c r="P13" i="5"/>
  <c r="H39" i="8" s="1"/>
  <c r="M13" i="5"/>
  <c r="J13" i="5"/>
  <c r="G13" i="5"/>
  <c r="D13" i="5"/>
  <c r="AE10" i="5"/>
  <c r="AD9" i="5"/>
  <c r="AF9" i="5" s="1"/>
  <c r="Y9" i="5"/>
  <c r="O19" i="11" s="1"/>
  <c r="AE8" i="5"/>
  <c r="AC8" i="5"/>
  <c r="Y8" i="5"/>
  <c r="P19" i="11" s="1"/>
  <c r="AD7" i="5"/>
  <c r="AC7" i="5"/>
  <c r="Y7" i="5"/>
  <c r="N19" i="11" s="1"/>
  <c r="AE6" i="5"/>
  <c r="AC6" i="5"/>
  <c r="Y6" i="5"/>
  <c r="L19" i="11" s="1"/>
  <c r="Y5" i="5"/>
  <c r="K19" i="11" s="1"/>
  <c r="S5" i="5"/>
  <c r="P5" i="5"/>
  <c r="M5" i="5"/>
  <c r="J5" i="5"/>
  <c r="G5" i="5"/>
  <c r="D5" i="5"/>
  <c r="AE42" i="4"/>
  <c r="AD41" i="4"/>
  <c r="AF41" i="4" s="1"/>
  <c r="O18" i="11"/>
  <c r="AE40" i="4"/>
  <c r="AC40" i="4"/>
  <c r="P18" i="11"/>
  <c r="AD39" i="4"/>
  <c r="AC39" i="4"/>
  <c r="N18" i="11"/>
  <c r="AE38" i="4"/>
  <c r="AC38" i="4"/>
  <c r="K18" i="11"/>
  <c r="AE34" i="4"/>
  <c r="AD33" i="4"/>
  <c r="AF33" i="4" s="1"/>
  <c r="Y33" i="4"/>
  <c r="O17" i="11" s="1"/>
  <c r="AE32" i="4"/>
  <c r="AC32" i="4"/>
  <c r="Y32" i="4"/>
  <c r="P17" i="11" s="1"/>
  <c r="AD31" i="4"/>
  <c r="AC31" i="4"/>
  <c r="Y31" i="4"/>
  <c r="N17" i="11" s="1"/>
  <c r="AE30" i="4"/>
  <c r="AC30" i="4"/>
  <c r="Y30" i="4"/>
  <c r="L17" i="11" s="1"/>
  <c r="Y29" i="4"/>
  <c r="K17" i="11" s="1"/>
  <c r="S29" i="4"/>
  <c r="P29" i="4"/>
  <c r="M29" i="4"/>
  <c r="J29" i="4"/>
  <c r="G29" i="4"/>
  <c r="D29" i="4"/>
  <c r="AE26" i="4"/>
  <c r="AD25" i="4"/>
  <c r="AF25" i="4" s="1"/>
  <c r="Y25" i="4"/>
  <c r="O16" i="11" s="1"/>
  <c r="AE24" i="4"/>
  <c r="AC24" i="4"/>
  <c r="Y24" i="4"/>
  <c r="P16" i="11" s="1"/>
  <c r="AD23" i="4"/>
  <c r="AC23" i="4"/>
  <c r="Y23" i="4"/>
  <c r="N16" i="11" s="1"/>
  <c r="AE22" i="4"/>
  <c r="AC22" i="4"/>
  <c r="Y22" i="4"/>
  <c r="L16" i="11" s="1"/>
  <c r="Y21" i="4"/>
  <c r="K16" i="11" s="1"/>
  <c r="S21" i="4"/>
  <c r="P21" i="4"/>
  <c r="M21" i="4"/>
  <c r="J21" i="4"/>
  <c r="G21" i="4"/>
  <c r="D21" i="4"/>
  <c r="AE18" i="4"/>
  <c r="AD17" i="4"/>
  <c r="AF17" i="4" s="1"/>
  <c r="Y17" i="4"/>
  <c r="O15" i="11" s="1"/>
  <c r="AE16" i="4"/>
  <c r="AC16" i="4"/>
  <c r="Y16" i="4"/>
  <c r="P15" i="11" s="1"/>
  <c r="AD15" i="4"/>
  <c r="AC15" i="4"/>
  <c r="Y15" i="4"/>
  <c r="N15" i="11" s="1"/>
  <c r="AE14" i="4"/>
  <c r="AC14" i="4"/>
  <c r="L15" i="11"/>
  <c r="K15" i="11"/>
  <c r="S13" i="4"/>
  <c r="P13" i="4"/>
  <c r="M13" i="4"/>
  <c r="J13" i="4"/>
  <c r="G13" i="4"/>
  <c r="D13" i="4"/>
  <c r="AE10" i="4"/>
  <c r="AD9" i="4"/>
  <c r="AF9" i="4" s="1"/>
  <c r="Y9" i="4"/>
  <c r="O14" i="11" s="1"/>
  <c r="AE8" i="4"/>
  <c r="AC8" i="4"/>
  <c r="Y8" i="4"/>
  <c r="P14" i="11" s="1"/>
  <c r="AD7" i="4"/>
  <c r="AC7" i="4"/>
  <c r="Y7" i="4"/>
  <c r="N14" i="11" s="1"/>
  <c r="AE6" i="4"/>
  <c r="AC6" i="4"/>
  <c r="Y6" i="4"/>
  <c r="L14" i="11" s="1"/>
  <c r="Y5" i="4"/>
  <c r="K14" i="11" s="1"/>
  <c r="S5" i="4"/>
  <c r="P5" i="4"/>
  <c r="P6" i="4" s="1"/>
  <c r="D29" i="8" s="1"/>
  <c r="M5" i="4"/>
  <c r="J5" i="4"/>
  <c r="G5" i="4"/>
  <c r="D5" i="4"/>
  <c r="AE42" i="3"/>
  <c r="AD41" i="3"/>
  <c r="AF41" i="3" s="1"/>
  <c r="Y41" i="3"/>
  <c r="O13" i="11" s="1"/>
  <c r="AE40" i="3"/>
  <c r="AC40" i="3"/>
  <c r="Y40" i="3"/>
  <c r="P13" i="11" s="1"/>
  <c r="AD39" i="3"/>
  <c r="AC39" i="3"/>
  <c r="Y39" i="3"/>
  <c r="N13" i="11" s="1"/>
  <c r="AE38" i="3"/>
  <c r="AC38" i="3"/>
  <c r="Y38" i="3"/>
  <c r="L13" i="11" s="1"/>
  <c r="Y37" i="3"/>
  <c r="K13" i="11" s="1"/>
  <c r="S37" i="3"/>
  <c r="P37" i="3"/>
  <c r="M37" i="3"/>
  <c r="J37" i="3"/>
  <c r="G37" i="3"/>
  <c r="D37" i="3"/>
  <c r="AE34" i="3"/>
  <c r="AD33" i="3"/>
  <c r="AF33" i="3" s="1"/>
  <c r="Y33" i="3"/>
  <c r="O12" i="11" s="1"/>
  <c r="AE32" i="3"/>
  <c r="AC32" i="3"/>
  <c r="Y32" i="3"/>
  <c r="P12" i="11" s="1"/>
  <c r="AD31" i="3"/>
  <c r="AC31" i="3"/>
  <c r="Y31" i="3"/>
  <c r="N12" i="11" s="1"/>
  <c r="AE30" i="3"/>
  <c r="AC30" i="3"/>
  <c r="Y30" i="3"/>
  <c r="L12" i="11" s="1"/>
  <c r="Y29" i="3"/>
  <c r="K12" i="11" s="1"/>
  <c r="S29" i="3"/>
  <c r="P29" i="3"/>
  <c r="M29" i="3"/>
  <c r="J29" i="3"/>
  <c r="G29" i="3"/>
  <c r="D29" i="3"/>
  <c r="AE26" i="3"/>
  <c r="AD25" i="3"/>
  <c r="AF25" i="3" s="1"/>
  <c r="Y25" i="3"/>
  <c r="O11" i="11" s="1"/>
  <c r="AE24" i="3"/>
  <c r="AC24" i="3"/>
  <c r="Y24" i="3"/>
  <c r="P11" i="11" s="1"/>
  <c r="AD23" i="3"/>
  <c r="AC23" i="3"/>
  <c r="Y23" i="3"/>
  <c r="N11" i="11" s="1"/>
  <c r="AE22" i="3"/>
  <c r="AC22" i="3"/>
  <c r="Y22" i="3"/>
  <c r="L11" i="11" s="1"/>
  <c r="Y21" i="3"/>
  <c r="K11" i="11" s="1"/>
  <c r="S21" i="3"/>
  <c r="P21" i="3"/>
  <c r="M21" i="3"/>
  <c r="J21" i="3"/>
  <c r="G21" i="3"/>
  <c r="D21" i="3"/>
  <c r="AE18" i="3"/>
  <c r="AD17" i="3"/>
  <c r="AF17" i="3" s="1"/>
  <c r="Y17" i="3"/>
  <c r="O10" i="11" s="1"/>
  <c r="AE16" i="3"/>
  <c r="AC16" i="3"/>
  <c r="Y16" i="3"/>
  <c r="P10" i="11" s="1"/>
  <c r="AD15" i="3"/>
  <c r="AC15" i="3"/>
  <c r="Y15" i="3"/>
  <c r="N10" i="11" s="1"/>
  <c r="AE14" i="3"/>
  <c r="AC14" i="3"/>
  <c r="Y14" i="3"/>
  <c r="L10" i="11" s="1"/>
  <c r="Y13" i="3"/>
  <c r="K10" i="11" s="1"/>
  <c r="S13" i="3"/>
  <c r="H19" i="8"/>
  <c r="M13" i="3"/>
  <c r="J13" i="3"/>
  <c r="G13" i="3"/>
  <c r="D13" i="3"/>
  <c r="AE10" i="3"/>
  <c r="AD9" i="3"/>
  <c r="AF9" i="3" s="1"/>
  <c r="Y9" i="3"/>
  <c r="O9" i="11" s="1"/>
  <c r="AE8" i="3"/>
  <c r="AC8" i="3"/>
  <c r="Y8" i="3"/>
  <c r="P9" i="11" s="1"/>
  <c r="AD7" i="3"/>
  <c r="AC7" i="3"/>
  <c r="AE6" i="3"/>
  <c r="AC6" i="3"/>
  <c r="Y6" i="3"/>
  <c r="L9" i="11" s="1"/>
  <c r="Y5" i="3"/>
  <c r="K9" i="11" s="1"/>
  <c r="S5" i="3"/>
  <c r="P5" i="3"/>
  <c r="D19" i="8" s="1"/>
  <c r="M5" i="3"/>
  <c r="J5" i="3"/>
  <c r="G5" i="3"/>
  <c r="D5" i="3"/>
  <c r="AE42" i="2"/>
  <c r="AD41" i="2"/>
  <c r="AF41" i="2" s="1"/>
  <c r="Y41" i="2"/>
  <c r="O8" i="11" s="1"/>
  <c r="AE40" i="2"/>
  <c r="AC40" i="2"/>
  <c r="Y40" i="2"/>
  <c r="P8" i="11" s="1"/>
  <c r="AD39" i="2"/>
  <c r="AC39" i="2"/>
  <c r="Y39" i="2"/>
  <c r="N8" i="11" s="1"/>
  <c r="AE38" i="2"/>
  <c r="AC38" i="2"/>
  <c r="Y38" i="2"/>
  <c r="L8" i="11" s="1"/>
  <c r="Y37" i="2"/>
  <c r="K8" i="11" s="1"/>
  <c r="S37" i="2"/>
  <c r="P37" i="2"/>
  <c r="T9" i="8" s="1"/>
  <c r="M37" i="2"/>
  <c r="J37" i="2"/>
  <c r="G37" i="2"/>
  <c r="D37" i="2"/>
  <c r="AE34" i="2"/>
  <c r="AD33" i="2"/>
  <c r="AF33" i="2" s="1"/>
  <c r="Y33" i="2"/>
  <c r="O7" i="11" s="1"/>
  <c r="AE32" i="2"/>
  <c r="AC32" i="2"/>
  <c r="Y32" i="2"/>
  <c r="P7" i="11" s="1"/>
  <c r="AD31" i="2"/>
  <c r="AC31" i="2"/>
  <c r="Y31" i="2"/>
  <c r="N7" i="11" s="1"/>
  <c r="AE30" i="2"/>
  <c r="AC30" i="2"/>
  <c r="Y30" i="2"/>
  <c r="L7" i="11" s="1"/>
  <c r="Y29" i="2"/>
  <c r="K7" i="11" s="1"/>
  <c r="S29" i="2"/>
  <c r="P29" i="2"/>
  <c r="M29" i="2"/>
  <c r="J29" i="2"/>
  <c r="G29" i="2"/>
  <c r="D29" i="2"/>
  <c r="AE26" i="2"/>
  <c r="AD25" i="2"/>
  <c r="AF25" i="2" s="1"/>
  <c r="Y25" i="2"/>
  <c r="O6" i="11" s="1"/>
  <c r="AE24" i="2"/>
  <c r="AC24" i="2"/>
  <c r="Y24" i="2"/>
  <c r="P6" i="11" s="1"/>
  <c r="AD23" i="2"/>
  <c r="AC23" i="2"/>
  <c r="AE22" i="2"/>
  <c r="AC22" i="2"/>
  <c r="Y21" i="2"/>
  <c r="K6" i="11" s="1"/>
  <c r="S21" i="2"/>
  <c r="P21" i="2"/>
  <c r="L9" i="8" s="1"/>
  <c r="M21" i="2"/>
  <c r="J21" i="2"/>
  <c r="G21" i="2"/>
  <c r="D21" i="2"/>
  <c r="AE18" i="2"/>
  <c r="AD17" i="2"/>
  <c r="AF17" i="2" s="1"/>
  <c r="Y17" i="2"/>
  <c r="O5" i="11" s="1"/>
  <c r="AE16" i="2"/>
  <c r="AC16" i="2"/>
  <c r="Y16" i="2"/>
  <c r="P5" i="11" s="1"/>
  <c r="AD15" i="2"/>
  <c r="AC15" i="2"/>
  <c r="Y15" i="2"/>
  <c r="N5" i="11" s="1"/>
  <c r="AE14" i="2"/>
  <c r="AC14" i="2"/>
  <c r="Y14" i="2"/>
  <c r="L5" i="11" s="1"/>
  <c r="Y13" i="2"/>
  <c r="K5" i="11" s="1"/>
  <c r="S13" i="2"/>
  <c r="P13" i="2"/>
  <c r="H9" i="8" s="1"/>
  <c r="M13" i="2"/>
  <c r="J13" i="2"/>
  <c r="G13" i="2"/>
  <c r="D13" i="2"/>
  <c r="AE10" i="2"/>
  <c r="AD9" i="2"/>
  <c r="AF9" i="2" s="1"/>
  <c r="Y9" i="2"/>
  <c r="O4" i="11" s="1"/>
  <c r="AE8" i="2"/>
  <c r="AC8" i="2"/>
  <c r="Y8" i="2"/>
  <c r="P4" i="11" s="1"/>
  <c r="AD7" i="2"/>
  <c r="AC7" i="2"/>
  <c r="Y7" i="2"/>
  <c r="N4" i="11" s="1"/>
  <c r="AE6" i="2"/>
  <c r="AC6" i="2"/>
  <c r="Y6" i="2"/>
  <c r="L4" i="11" s="1"/>
  <c r="K4" i="11"/>
  <c r="S5" i="2"/>
  <c r="P5" i="2"/>
  <c r="D9" i="8" s="1"/>
  <c r="M5" i="2"/>
  <c r="J5" i="2"/>
  <c r="G5" i="2"/>
  <c r="D5" i="2"/>
  <c r="H52" i="1"/>
  <c r="I44" i="1"/>
  <c r="E44" i="1"/>
  <c r="A44" i="1"/>
  <c r="H42" i="1"/>
  <c r="Q34" i="1"/>
  <c r="M34" i="1"/>
  <c r="I34" i="1"/>
  <c r="E34" i="1"/>
  <c r="A34" i="1"/>
  <c r="T33" i="1"/>
  <c r="H32" i="1"/>
  <c r="Q24" i="1"/>
  <c r="M24" i="1"/>
  <c r="I24" i="1"/>
  <c r="E24" i="1"/>
  <c r="A24" i="1"/>
  <c r="H22" i="1"/>
  <c r="D21" i="1"/>
  <c r="Q14" i="1"/>
  <c r="M14" i="1"/>
  <c r="I14" i="1"/>
  <c r="E14" i="1"/>
  <c r="A14" i="1"/>
  <c r="Q4" i="1"/>
  <c r="P38" i="3" l="1"/>
  <c r="T19" i="8" s="1"/>
  <c r="AD11" i="6"/>
  <c r="AD27" i="4"/>
  <c r="W24" i="4" s="1"/>
  <c r="L32" i="1" s="1"/>
  <c r="AD43" i="5"/>
  <c r="P22" i="3"/>
  <c r="L19" i="8" s="1"/>
  <c r="P14" i="4"/>
  <c r="H29" i="8" s="1"/>
  <c r="P6" i="6"/>
  <c r="D49" i="8" s="1"/>
  <c r="P6" i="5"/>
  <c r="D39" i="8" s="1"/>
  <c r="P30" i="4"/>
  <c r="P29" i="8" s="1"/>
  <c r="P30" i="5"/>
  <c r="P39" i="8" s="1"/>
  <c r="P30" i="2"/>
  <c r="P9" i="8" s="1"/>
  <c r="P30" i="3"/>
  <c r="P19" i="8" s="1"/>
  <c r="P22" i="4"/>
  <c r="L29" i="8" s="1"/>
  <c r="P22" i="5"/>
  <c r="L39" i="8" s="1"/>
  <c r="P14" i="6"/>
  <c r="H49" i="8" s="1"/>
  <c r="AE11" i="3"/>
  <c r="W6" i="3" s="1"/>
  <c r="B23" i="1" s="1"/>
  <c r="AF15" i="3"/>
  <c r="AF40" i="3"/>
  <c r="AF16" i="5"/>
  <c r="AF23" i="5"/>
  <c r="AE35" i="3"/>
  <c r="W30" i="3" s="1"/>
  <c r="AD35" i="5"/>
  <c r="AC27" i="4"/>
  <c r="W26" i="4" s="1"/>
  <c r="L33" i="10" s="1"/>
  <c r="AE27" i="5"/>
  <c r="W22" i="5" s="1"/>
  <c r="AD43" i="6"/>
  <c r="AC35" i="4"/>
  <c r="W34" i="4" s="1"/>
  <c r="AD11" i="3"/>
  <c r="W8" i="3" s="1"/>
  <c r="AF16" i="2"/>
  <c r="AD11" i="4"/>
  <c r="W8" i="4" s="1"/>
  <c r="AE19" i="5"/>
  <c r="W14" i="5" s="1"/>
  <c r="F43" i="9" s="1"/>
  <c r="AF24" i="5"/>
  <c r="AD35" i="6"/>
  <c r="AF38" i="6"/>
  <c r="AC43" i="3"/>
  <c r="AF24" i="4"/>
  <c r="AE43" i="5"/>
  <c r="AF15" i="6"/>
  <c r="AE27" i="3"/>
  <c r="AF32" i="3"/>
  <c r="AF30" i="6"/>
  <c r="AD43" i="3"/>
  <c r="AF39" i="2"/>
  <c r="AD27" i="5"/>
  <c r="W24" i="5" s="1"/>
  <c r="AF40" i="5"/>
  <c r="AF40" i="6"/>
  <c r="AD19" i="6"/>
  <c r="AE35" i="6"/>
  <c r="W30" i="6" s="1"/>
  <c r="AD27" i="6"/>
  <c r="W24" i="6" s="1"/>
  <c r="AF23" i="6"/>
  <c r="AF14" i="6"/>
  <c r="AE19" i="6"/>
  <c r="W14" i="6" s="1"/>
  <c r="F53" i="9" s="1"/>
  <c r="AC43" i="5"/>
  <c r="AE11" i="5"/>
  <c r="W6" i="5" s="1"/>
  <c r="AC11" i="5"/>
  <c r="W10" i="5" s="1"/>
  <c r="AE43" i="4"/>
  <c r="W38" i="4" s="1"/>
  <c r="W44" i="4" s="1"/>
  <c r="AE35" i="4"/>
  <c r="W30" i="4" s="1"/>
  <c r="AD35" i="4"/>
  <c r="AF31" i="4"/>
  <c r="AD19" i="4"/>
  <c r="AF7" i="4"/>
  <c r="AE11" i="4"/>
  <c r="W6" i="4" s="1"/>
  <c r="B33" i="1" s="1"/>
  <c r="AC11" i="4"/>
  <c r="W10" i="4" s="1"/>
  <c r="D33" i="1" s="1"/>
  <c r="W42" i="3"/>
  <c r="T23" i="1" s="1"/>
  <c r="AD35" i="3"/>
  <c r="W32" i="3" s="1"/>
  <c r="AF23" i="3"/>
  <c r="AF7" i="3"/>
  <c r="AE27" i="2"/>
  <c r="W22" i="2" s="1"/>
  <c r="AF23" i="2"/>
  <c r="AD43" i="2"/>
  <c r="AD35" i="2"/>
  <c r="W32" i="2" s="1"/>
  <c r="P12" i="9" s="1"/>
  <c r="AC35" i="2"/>
  <c r="W34" i="2" s="1"/>
  <c r="AE19" i="2"/>
  <c r="W14" i="2" s="1"/>
  <c r="F13" i="1" s="1"/>
  <c r="AC19" i="2"/>
  <c r="AF15" i="2"/>
  <c r="AD11" i="2"/>
  <c r="W8" i="2" s="1"/>
  <c r="AC27" i="2"/>
  <c r="W26" i="2" s="1"/>
  <c r="AD27" i="2"/>
  <c r="W24" i="2" s="1"/>
  <c r="AE35" i="2"/>
  <c r="AF40" i="2"/>
  <c r="AF6" i="3"/>
  <c r="AF24" i="3"/>
  <c r="AF15" i="4"/>
  <c r="AF23" i="4"/>
  <c r="AF32" i="4"/>
  <c r="AF38" i="4"/>
  <c r="AD43" i="4"/>
  <c r="AC19" i="5"/>
  <c r="W18" i="5" s="1"/>
  <c r="AD19" i="5"/>
  <c r="AF22" i="5"/>
  <c r="AF32" i="5"/>
  <c r="AF39" i="5"/>
  <c r="AC11" i="6"/>
  <c r="W10" i="6" s="1"/>
  <c r="AF16" i="6"/>
  <c r="AC27" i="6"/>
  <c r="W26" i="6" s="1"/>
  <c r="AF31" i="6"/>
  <c r="AC11" i="2"/>
  <c r="W10" i="2" s="1"/>
  <c r="AF14" i="2"/>
  <c r="AE43" i="2"/>
  <c r="W38" i="2" s="1"/>
  <c r="AC35" i="3"/>
  <c r="W34" i="3" s="1"/>
  <c r="P23" i="1" s="1"/>
  <c r="AF6" i="4"/>
  <c r="AD11" i="5"/>
  <c r="AF8" i="5"/>
  <c r="AF15" i="5"/>
  <c r="AE35" i="5"/>
  <c r="W30" i="5" s="1"/>
  <c r="AF6" i="6"/>
  <c r="AE27" i="6"/>
  <c r="AF32" i="6"/>
  <c r="W42" i="6"/>
  <c r="T53" i="1" s="1"/>
  <c r="AF6" i="2"/>
  <c r="AD19" i="2"/>
  <c r="W16" i="2" s="1"/>
  <c r="J6" i="11"/>
  <c r="AF24" i="2"/>
  <c r="AC43" i="2"/>
  <c r="AF8" i="3"/>
  <c r="AC19" i="3"/>
  <c r="W18" i="3" s="1"/>
  <c r="H23" i="1" s="1"/>
  <c r="AD19" i="3"/>
  <c r="AF22" i="3"/>
  <c r="AF31" i="3"/>
  <c r="AE43" i="3"/>
  <c r="W38" i="3" s="1"/>
  <c r="W40" i="3"/>
  <c r="T22" i="1" s="1"/>
  <c r="AE27" i="4"/>
  <c r="AF27" i="4" s="1"/>
  <c r="AD28" i="4" s="1"/>
  <c r="AF30" i="4"/>
  <c r="AF40" i="4"/>
  <c r="AF22" i="6"/>
  <c r="AC43" i="6"/>
  <c r="AC27" i="3"/>
  <c r="W26" i="3" s="1"/>
  <c r="L23" i="9" s="1"/>
  <c r="J9" i="11"/>
  <c r="J4" i="11"/>
  <c r="J13" i="11"/>
  <c r="J22" i="11"/>
  <c r="J23" i="11"/>
  <c r="L33" i="8"/>
  <c r="W18" i="2"/>
  <c r="A4" i="9"/>
  <c r="A4" i="10"/>
  <c r="A4" i="7"/>
  <c r="A4" i="8"/>
  <c r="Q4" i="9"/>
  <c r="Q4" i="10"/>
  <c r="Q4" i="7"/>
  <c r="Q4" i="8"/>
  <c r="M14" i="9"/>
  <c r="M14" i="8"/>
  <c r="M14" i="10"/>
  <c r="M14" i="7"/>
  <c r="E24" i="9"/>
  <c r="E24" i="10"/>
  <c r="E24" i="7"/>
  <c r="E24" i="8"/>
  <c r="A34" i="9"/>
  <c r="A34" i="8"/>
  <c r="A34" i="10"/>
  <c r="A34" i="7"/>
  <c r="Q34" i="9"/>
  <c r="Q34" i="8"/>
  <c r="Q34" i="10"/>
  <c r="Q34" i="7"/>
  <c r="M44" i="9"/>
  <c r="M44" i="10"/>
  <c r="M44" i="7"/>
  <c r="M44" i="8"/>
  <c r="D33" i="10"/>
  <c r="D33" i="8"/>
  <c r="T39" i="8"/>
  <c r="T29" i="8"/>
  <c r="AF43" i="5"/>
  <c r="AC44" i="5" s="1"/>
  <c r="J7" i="11"/>
  <c r="AF38" i="2"/>
  <c r="AF16" i="3"/>
  <c r="J11" i="11"/>
  <c r="AF30" i="3"/>
  <c r="AF39" i="3"/>
  <c r="AF8" i="4"/>
  <c r="J15" i="11"/>
  <c r="AE19" i="4"/>
  <c r="AF22" i="4"/>
  <c r="J17" i="11"/>
  <c r="J20" i="11"/>
  <c r="J26" i="11"/>
  <c r="M4" i="10"/>
  <c r="M4" i="7"/>
  <c r="M4" i="8"/>
  <c r="M4" i="9"/>
  <c r="I14" i="9"/>
  <c r="I14" i="8"/>
  <c r="I14" i="10"/>
  <c r="I14" i="7"/>
  <c r="A24" i="10"/>
  <c r="A24" i="7"/>
  <c r="A24" i="8"/>
  <c r="A24" i="9"/>
  <c r="Q24" i="10"/>
  <c r="Q24" i="7"/>
  <c r="Q24" i="8"/>
  <c r="Q24" i="9"/>
  <c r="M34" i="9"/>
  <c r="M34" i="8"/>
  <c r="M34" i="10"/>
  <c r="M34" i="7"/>
  <c r="I44" i="10"/>
  <c r="I44" i="7"/>
  <c r="I44" i="8"/>
  <c r="I44" i="9"/>
  <c r="AF8" i="2"/>
  <c r="AE11" i="2"/>
  <c r="J5" i="11"/>
  <c r="AF22" i="2"/>
  <c r="AF32" i="2"/>
  <c r="J8" i="11"/>
  <c r="J10" i="11"/>
  <c r="AE19" i="3"/>
  <c r="AD27" i="3"/>
  <c r="J12" i="11"/>
  <c r="AF14" i="4"/>
  <c r="J19" i="11"/>
  <c r="J24" i="11"/>
  <c r="J25" i="11"/>
  <c r="J27" i="11"/>
  <c r="I4" i="8"/>
  <c r="I4" i="9"/>
  <c r="I4" i="10"/>
  <c r="I4" i="7"/>
  <c r="E14" i="9"/>
  <c r="E14" i="8"/>
  <c r="E14" i="10"/>
  <c r="E14" i="7"/>
  <c r="M24" i="8"/>
  <c r="M24" i="9"/>
  <c r="M24" i="10"/>
  <c r="M24" i="7"/>
  <c r="I34" i="9"/>
  <c r="I34" i="8"/>
  <c r="I34" i="10"/>
  <c r="I34" i="7"/>
  <c r="E44" i="8"/>
  <c r="E44" i="9"/>
  <c r="E44" i="10"/>
  <c r="E44" i="7"/>
  <c r="B23" i="10"/>
  <c r="B23" i="7"/>
  <c r="B23" i="8"/>
  <c r="H23" i="10"/>
  <c r="W22" i="3"/>
  <c r="T22" i="9"/>
  <c r="W8" i="6"/>
  <c r="AF7" i="2"/>
  <c r="AF30" i="2"/>
  <c r="AF31" i="2"/>
  <c r="E4" i="9"/>
  <c r="E4" i="10"/>
  <c r="E4" i="7"/>
  <c r="E4" i="8"/>
  <c r="A14" i="10"/>
  <c r="A14" i="7"/>
  <c r="A14" i="9"/>
  <c r="A14" i="8"/>
  <c r="Q14" i="10"/>
  <c r="Q14" i="7"/>
  <c r="Q14" i="9"/>
  <c r="Q14" i="8"/>
  <c r="I24" i="9"/>
  <c r="I24" i="10"/>
  <c r="I24" i="7"/>
  <c r="I24" i="8"/>
  <c r="E34" i="10"/>
  <c r="E34" i="7"/>
  <c r="E34" i="9"/>
  <c r="E34" i="8"/>
  <c r="A44" i="9"/>
  <c r="A44" i="10"/>
  <c r="A44" i="7"/>
  <c r="A44" i="8"/>
  <c r="Q44" i="9"/>
  <c r="Q44" i="10"/>
  <c r="Q44" i="7"/>
  <c r="Q44" i="8"/>
  <c r="F13" i="10"/>
  <c r="L32" i="10"/>
  <c r="L32" i="7"/>
  <c r="L32" i="9"/>
  <c r="L32" i="8"/>
  <c r="L18" i="11"/>
  <c r="J18" i="11" s="1"/>
  <c r="W32" i="5"/>
  <c r="W38" i="5"/>
  <c r="W32" i="6"/>
  <c r="AF38" i="3"/>
  <c r="J14" i="11"/>
  <c r="AF16" i="4"/>
  <c r="J16" i="11"/>
  <c r="AF39" i="4"/>
  <c r="J21" i="11"/>
  <c r="W40" i="2"/>
  <c r="W42" i="2"/>
  <c r="AC11" i="3"/>
  <c r="AF14" i="3"/>
  <c r="AC19" i="4"/>
  <c r="AC43" i="4"/>
  <c r="AF6" i="5"/>
  <c r="AF7" i="5"/>
  <c r="AC27" i="5"/>
  <c r="AF30" i="5"/>
  <c r="AF31" i="5"/>
  <c r="W40" i="5"/>
  <c r="W42" i="5"/>
  <c r="F43" i="8"/>
  <c r="L28" i="11"/>
  <c r="J28" i="11" s="1"/>
  <c r="AF14" i="5"/>
  <c r="AC35" i="5"/>
  <c r="AF38" i="5"/>
  <c r="AF8" i="6"/>
  <c r="AE11" i="6"/>
  <c r="AF11" i="6" s="1"/>
  <c r="AC19" i="6"/>
  <c r="AF24" i="6"/>
  <c r="AC35" i="6"/>
  <c r="W40" i="6"/>
  <c r="AE43" i="6"/>
  <c r="F43" i="7"/>
  <c r="F43" i="10"/>
  <c r="AF7" i="6"/>
  <c r="AF39" i="6"/>
  <c r="B23" i="9" l="1"/>
  <c r="D33" i="7"/>
  <c r="T53" i="8"/>
  <c r="T53" i="9"/>
  <c r="T53" i="7"/>
  <c r="T53" i="10"/>
  <c r="AF43" i="3"/>
  <c r="AE44" i="3" s="1"/>
  <c r="L33" i="1"/>
  <c r="AF19" i="5"/>
  <c r="W20" i="5" s="1"/>
  <c r="F42" i="8" s="1"/>
  <c r="L33" i="9"/>
  <c r="L33" i="7"/>
  <c r="P23" i="8"/>
  <c r="P23" i="9"/>
  <c r="H23" i="7"/>
  <c r="H23" i="8"/>
  <c r="H23" i="9"/>
  <c r="F53" i="7"/>
  <c r="H12" i="9"/>
  <c r="H12" i="1"/>
  <c r="H12" i="10"/>
  <c r="H12" i="7"/>
  <c r="H12" i="8"/>
  <c r="T22" i="7"/>
  <c r="AF27" i="3"/>
  <c r="AC28" i="3" s="1"/>
  <c r="L23" i="10"/>
  <c r="F43" i="1"/>
  <c r="T22" i="8"/>
  <c r="T22" i="10"/>
  <c r="F53" i="1"/>
  <c r="F53" i="10"/>
  <c r="F53" i="8"/>
  <c r="AF27" i="6"/>
  <c r="AE28" i="6" s="1"/>
  <c r="W22" i="6"/>
  <c r="J53" i="10" s="1"/>
  <c r="AD44" i="5"/>
  <c r="AF11" i="5"/>
  <c r="AE12" i="5" s="1"/>
  <c r="AF35" i="4"/>
  <c r="AC36" i="4" s="1"/>
  <c r="W32" i="4"/>
  <c r="W36" i="4" s="1"/>
  <c r="D33" i="9"/>
  <c r="B33" i="8"/>
  <c r="W12" i="4"/>
  <c r="B32" i="8" s="1"/>
  <c r="B33" i="10"/>
  <c r="AF11" i="4"/>
  <c r="AC12" i="4" s="1"/>
  <c r="B33" i="7"/>
  <c r="B33" i="9"/>
  <c r="T23" i="7"/>
  <c r="T23" i="8"/>
  <c r="T23" i="9"/>
  <c r="T23" i="10"/>
  <c r="L23" i="7"/>
  <c r="AF27" i="2"/>
  <c r="AE28" i="2" s="1"/>
  <c r="AF43" i="2"/>
  <c r="AD44" i="2" s="1"/>
  <c r="P12" i="10"/>
  <c r="P12" i="8"/>
  <c r="P12" i="7"/>
  <c r="P12" i="1"/>
  <c r="AF35" i="2"/>
  <c r="AD36" i="2" s="1"/>
  <c r="F13" i="7"/>
  <c r="F13" i="9"/>
  <c r="F13" i="8"/>
  <c r="AF19" i="2"/>
  <c r="W20" i="2" s="1"/>
  <c r="F12" i="9" s="1"/>
  <c r="W8" i="5"/>
  <c r="D42" i="10" s="1"/>
  <c r="AF35" i="3"/>
  <c r="AE36" i="3" s="1"/>
  <c r="P23" i="10"/>
  <c r="L23" i="1"/>
  <c r="L23" i="8"/>
  <c r="W22" i="4"/>
  <c r="J33" i="8" s="1"/>
  <c r="W30" i="2"/>
  <c r="N13" i="8" s="1"/>
  <c r="AE44" i="5"/>
  <c r="AE20" i="5"/>
  <c r="P23" i="7"/>
  <c r="AC12" i="6"/>
  <c r="AD12" i="6"/>
  <c r="W34" i="5"/>
  <c r="AF35" i="5"/>
  <c r="AC36" i="5" s="1"/>
  <c r="W18" i="4"/>
  <c r="AF19" i="4"/>
  <c r="AC20" i="4" s="1"/>
  <c r="T13" i="9"/>
  <c r="T13" i="8"/>
  <c r="T13" i="10"/>
  <c r="T13" i="7"/>
  <c r="T13" i="1"/>
  <c r="W34" i="6"/>
  <c r="W36" i="6" s="1"/>
  <c r="AF35" i="6"/>
  <c r="W10" i="3"/>
  <c r="AF11" i="3"/>
  <c r="AC12" i="3" s="1"/>
  <c r="P52" i="10"/>
  <c r="P52" i="7"/>
  <c r="P52" i="9"/>
  <c r="P52" i="8"/>
  <c r="P52" i="1"/>
  <c r="P42" i="9"/>
  <c r="P42" i="10"/>
  <c r="P42" i="7"/>
  <c r="P42" i="8"/>
  <c r="P42" i="1"/>
  <c r="D22" i="9"/>
  <c r="D22" i="10"/>
  <c r="D22" i="7"/>
  <c r="D22" i="8"/>
  <c r="D22" i="1"/>
  <c r="W14" i="3"/>
  <c r="R33" i="9"/>
  <c r="R33" i="8"/>
  <c r="R33" i="10"/>
  <c r="R33" i="7"/>
  <c r="R33" i="1"/>
  <c r="J43" i="10"/>
  <c r="J43" i="7"/>
  <c r="J43" i="8"/>
  <c r="J43" i="9"/>
  <c r="J43" i="1"/>
  <c r="P22" i="8"/>
  <c r="P22" i="9"/>
  <c r="P22" i="10"/>
  <c r="P22" i="7"/>
  <c r="P22" i="1"/>
  <c r="R23" i="9"/>
  <c r="R23" i="10"/>
  <c r="R23" i="7"/>
  <c r="R23" i="8"/>
  <c r="W44" i="3"/>
  <c r="R23" i="1"/>
  <c r="AC20" i="5"/>
  <c r="AE28" i="4"/>
  <c r="W38" i="6"/>
  <c r="T43" i="9"/>
  <c r="T43" i="10"/>
  <c r="T43" i="7"/>
  <c r="T43" i="8"/>
  <c r="T43" i="1"/>
  <c r="AF43" i="4"/>
  <c r="AC44" i="4" s="1"/>
  <c r="L42" i="8"/>
  <c r="L42" i="9"/>
  <c r="L42" i="10"/>
  <c r="L42" i="7"/>
  <c r="L42" i="1"/>
  <c r="T52" i="9"/>
  <c r="T52" i="8"/>
  <c r="T52" i="10"/>
  <c r="T52" i="7"/>
  <c r="T52" i="1"/>
  <c r="W6" i="6"/>
  <c r="AE12" i="6"/>
  <c r="T42" i="8"/>
  <c r="T42" i="9"/>
  <c r="T42" i="10"/>
  <c r="T42" i="7"/>
  <c r="T42" i="1"/>
  <c r="T32" i="9"/>
  <c r="T32" i="8"/>
  <c r="T32" i="10"/>
  <c r="T32" i="7"/>
  <c r="T32" i="1"/>
  <c r="L52" i="9"/>
  <c r="L52" i="8"/>
  <c r="L52" i="10"/>
  <c r="L52" i="7"/>
  <c r="L52" i="1"/>
  <c r="N43" i="9"/>
  <c r="N43" i="10"/>
  <c r="N43" i="7"/>
  <c r="N43" i="8"/>
  <c r="N43" i="1"/>
  <c r="H43" i="8"/>
  <c r="H43" i="9"/>
  <c r="H43" i="10"/>
  <c r="H43" i="7"/>
  <c r="H43" i="1"/>
  <c r="N23" i="10"/>
  <c r="N23" i="7"/>
  <c r="N23" i="8"/>
  <c r="N23" i="9"/>
  <c r="W36" i="3"/>
  <c r="N23" i="1"/>
  <c r="D43" i="9"/>
  <c r="D43" i="10"/>
  <c r="D43" i="7"/>
  <c r="D43" i="8"/>
  <c r="D43" i="1"/>
  <c r="L12" i="9"/>
  <c r="L12" i="8"/>
  <c r="L12" i="10"/>
  <c r="L12" i="7"/>
  <c r="L12" i="1"/>
  <c r="D12" i="9"/>
  <c r="D12" i="1"/>
  <c r="J13" i="9"/>
  <c r="J13" i="8"/>
  <c r="J13" i="10"/>
  <c r="J13" i="7"/>
  <c r="W28" i="2"/>
  <c r="J13" i="1"/>
  <c r="P13" i="9"/>
  <c r="P13" i="8"/>
  <c r="P13" i="10"/>
  <c r="P13" i="7"/>
  <c r="P13" i="1"/>
  <c r="D13" i="9"/>
  <c r="D13" i="1"/>
  <c r="AF43" i="6"/>
  <c r="AC28" i="4"/>
  <c r="AD20" i="5"/>
  <c r="AF19" i="3"/>
  <c r="AD44" i="3"/>
  <c r="W18" i="6"/>
  <c r="AF19" i="6"/>
  <c r="AC20" i="6" s="1"/>
  <c r="W26" i="5"/>
  <c r="AF27" i="5"/>
  <c r="T12" i="9"/>
  <c r="T12" i="8"/>
  <c r="T12" i="10"/>
  <c r="T12" i="7"/>
  <c r="T12" i="1"/>
  <c r="R43" i="10"/>
  <c r="R43" i="7"/>
  <c r="R43" i="8"/>
  <c r="W44" i="5"/>
  <c r="R43" i="9"/>
  <c r="R43" i="1"/>
  <c r="W24" i="3"/>
  <c r="W28" i="3" s="1"/>
  <c r="W6" i="2"/>
  <c r="F42" i="10"/>
  <c r="F42" i="7"/>
  <c r="F42" i="1"/>
  <c r="R13" i="9"/>
  <c r="R13" i="8"/>
  <c r="W44" i="2"/>
  <c r="R13" i="10"/>
  <c r="R13" i="7"/>
  <c r="R13" i="1"/>
  <c r="L53" i="10"/>
  <c r="L53" i="7"/>
  <c r="L53" i="9"/>
  <c r="L53" i="8"/>
  <c r="L53" i="1"/>
  <c r="H13" i="9"/>
  <c r="H13" i="8"/>
  <c r="H13" i="10"/>
  <c r="H13" i="7"/>
  <c r="H13" i="1"/>
  <c r="AF11" i="2"/>
  <c r="AE12" i="2" s="1"/>
  <c r="N53" i="9"/>
  <c r="N53" i="8"/>
  <c r="N53" i="10"/>
  <c r="N53" i="7"/>
  <c r="N53" i="1"/>
  <c r="D52" i="9"/>
  <c r="D52" i="8"/>
  <c r="D52" i="10"/>
  <c r="D52" i="7"/>
  <c r="D52" i="1"/>
  <c r="D32" i="10"/>
  <c r="D32" i="7"/>
  <c r="D32" i="9"/>
  <c r="D32" i="8"/>
  <c r="D32" i="1"/>
  <c r="J23" i="9"/>
  <c r="J23" i="10"/>
  <c r="J23" i="7"/>
  <c r="J23" i="8"/>
  <c r="J23" i="1"/>
  <c r="J53" i="9"/>
  <c r="J53" i="8"/>
  <c r="J53" i="1"/>
  <c r="B43" i="10"/>
  <c r="B43" i="7"/>
  <c r="B43" i="8"/>
  <c r="B43" i="9"/>
  <c r="B43" i="1"/>
  <c r="W14" i="4"/>
  <c r="D53" i="10"/>
  <c r="D53" i="7"/>
  <c r="D53" i="9"/>
  <c r="D53" i="8"/>
  <c r="D53" i="1"/>
  <c r="L13" i="9"/>
  <c r="L13" i="8"/>
  <c r="L13" i="10"/>
  <c r="L13" i="7"/>
  <c r="L13" i="1"/>
  <c r="N13" i="1"/>
  <c r="AC44" i="3"/>
  <c r="AE28" i="3" l="1"/>
  <c r="AE20" i="2"/>
  <c r="W28" i="4"/>
  <c r="J53" i="7"/>
  <c r="W28" i="6"/>
  <c r="F42" i="9"/>
  <c r="B32" i="9"/>
  <c r="AC36" i="2"/>
  <c r="D42" i="1"/>
  <c r="N13" i="10"/>
  <c r="F12" i="7"/>
  <c r="F12" i="1"/>
  <c r="J33" i="7"/>
  <c r="D42" i="8"/>
  <c r="J33" i="10"/>
  <c r="F12" i="10"/>
  <c r="W12" i="5"/>
  <c r="J33" i="9"/>
  <c r="AC20" i="2"/>
  <c r="D42" i="7"/>
  <c r="D42" i="9"/>
  <c r="F12" i="8"/>
  <c r="AD20" i="2"/>
  <c r="AE44" i="2"/>
  <c r="AC36" i="3"/>
  <c r="AD28" i="3"/>
  <c r="AC28" i="6"/>
  <c r="AD28" i="6"/>
  <c r="AD12" i="5"/>
  <c r="AC12" i="5"/>
  <c r="AE36" i="4"/>
  <c r="AD36" i="4"/>
  <c r="AE20" i="4"/>
  <c r="B32" i="10"/>
  <c r="B32" i="7"/>
  <c r="B32" i="1"/>
  <c r="AE12" i="4"/>
  <c r="AD12" i="4"/>
  <c r="AD36" i="3"/>
  <c r="AD28" i="2"/>
  <c r="AC28" i="2"/>
  <c r="AC44" i="2"/>
  <c r="AE36" i="2"/>
  <c r="W36" i="2"/>
  <c r="N12" i="8" s="1"/>
  <c r="N13" i="7"/>
  <c r="N13" i="9"/>
  <c r="J33" i="1"/>
  <c r="J22" i="10"/>
  <c r="J22" i="7"/>
  <c r="J22" i="8"/>
  <c r="J22" i="9"/>
  <c r="J22" i="1"/>
  <c r="R12" i="10"/>
  <c r="R12" i="7"/>
  <c r="R12" i="9"/>
  <c r="R12" i="8"/>
  <c r="R12" i="1"/>
  <c r="L43" i="9"/>
  <c r="L43" i="10"/>
  <c r="L43" i="7"/>
  <c r="L43" i="8"/>
  <c r="L43" i="1"/>
  <c r="H53" i="9"/>
  <c r="H53" i="8"/>
  <c r="H53" i="10"/>
  <c r="H53" i="7"/>
  <c r="H53" i="1"/>
  <c r="F23" i="10"/>
  <c r="F23" i="7"/>
  <c r="F23" i="8"/>
  <c r="F23" i="9"/>
  <c r="F23" i="1"/>
  <c r="AE36" i="6"/>
  <c r="AD36" i="6"/>
  <c r="P43" i="8"/>
  <c r="P43" i="9"/>
  <c r="P43" i="10"/>
  <c r="P43" i="7"/>
  <c r="P43" i="1"/>
  <c r="F33" i="9"/>
  <c r="F33" i="8"/>
  <c r="F33" i="10"/>
  <c r="F33" i="7"/>
  <c r="F33" i="1"/>
  <c r="J52" i="9"/>
  <c r="J52" i="8"/>
  <c r="J52" i="10"/>
  <c r="J52" i="7"/>
  <c r="J52" i="1"/>
  <c r="AC12" i="2"/>
  <c r="AD12" i="2"/>
  <c r="AD28" i="5"/>
  <c r="AE28" i="5"/>
  <c r="W20" i="6"/>
  <c r="AD20" i="6"/>
  <c r="AE20" i="6"/>
  <c r="W20" i="3"/>
  <c r="AC20" i="3"/>
  <c r="AD20" i="3"/>
  <c r="D13" i="8"/>
  <c r="D13" i="10"/>
  <c r="D13" i="7"/>
  <c r="J12" i="10"/>
  <c r="J12" i="7"/>
  <c r="J12" i="9"/>
  <c r="J12" i="8"/>
  <c r="J12" i="1"/>
  <c r="N22" i="9"/>
  <c r="N22" i="10"/>
  <c r="N22" i="7"/>
  <c r="N22" i="8"/>
  <c r="N22" i="1"/>
  <c r="W12" i="6"/>
  <c r="B53" i="9"/>
  <c r="B53" i="8"/>
  <c r="B53" i="10"/>
  <c r="B53" i="7"/>
  <c r="B53" i="1"/>
  <c r="W20" i="4"/>
  <c r="AD20" i="4"/>
  <c r="AD36" i="5"/>
  <c r="AE36" i="5"/>
  <c r="W28" i="5"/>
  <c r="W36" i="5"/>
  <c r="AE20" i="3"/>
  <c r="AC36" i="6"/>
  <c r="B42" i="9"/>
  <c r="B42" i="10"/>
  <c r="B42" i="7"/>
  <c r="B42" i="8"/>
  <c r="B42" i="1"/>
  <c r="N52" i="9"/>
  <c r="N52" i="8"/>
  <c r="N52" i="10"/>
  <c r="N52" i="7"/>
  <c r="N52" i="1"/>
  <c r="L22" i="9"/>
  <c r="L22" i="10"/>
  <c r="L22" i="7"/>
  <c r="L22" i="8"/>
  <c r="L22" i="1"/>
  <c r="R42" i="9"/>
  <c r="R42" i="10"/>
  <c r="R42" i="7"/>
  <c r="R42" i="8"/>
  <c r="R42" i="1"/>
  <c r="AD44" i="6"/>
  <c r="AC44" i="6"/>
  <c r="D12" i="8"/>
  <c r="D12" i="10"/>
  <c r="D12" i="7"/>
  <c r="AD44" i="4"/>
  <c r="AE44" i="4"/>
  <c r="W44" i="6"/>
  <c r="R53" i="9"/>
  <c r="R53" i="8"/>
  <c r="R53" i="10"/>
  <c r="R53" i="7"/>
  <c r="R53" i="1"/>
  <c r="R32" i="9"/>
  <c r="R32" i="8"/>
  <c r="R32" i="10"/>
  <c r="R32" i="7"/>
  <c r="R32" i="1"/>
  <c r="D23" i="8"/>
  <c r="D23" i="9"/>
  <c r="D23" i="10"/>
  <c r="D23" i="7"/>
  <c r="D23" i="1"/>
  <c r="B13" i="9"/>
  <c r="W12" i="2"/>
  <c r="B13" i="1"/>
  <c r="J32" i="9"/>
  <c r="J32" i="8"/>
  <c r="J32" i="10"/>
  <c r="J32" i="7"/>
  <c r="J32" i="1"/>
  <c r="R22" i="10"/>
  <c r="R22" i="7"/>
  <c r="R22" i="8"/>
  <c r="R22" i="9"/>
  <c r="R22" i="1"/>
  <c r="AD12" i="3"/>
  <c r="AE12" i="3"/>
  <c r="P53" i="9"/>
  <c r="P53" i="8"/>
  <c r="P53" i="10"/>
  <c r="P53" i="7"/>
  <c r="P53" i="1"/>
  <c r="H33" i="9"/>
  <c r="H33" i="8"/>
  <c r="H33" i="10"/>
  <c r="H33" i="7"/>
  <c r="H33" i="1"/>
  <c r="W12" i="3"/>
  <c r="AC28" i="5"/>
  <c r="AE44" i="6"/>
  <c r="N12" i="10" l="1"/>
  <c r="N12" i="7"/>
  <c r="N12" i="1"/>
  <c r="N12" i="9"/>
  <c r="J42" i="9"/>
  <c r="J42" i="10"/>
  <c r="J42" i="7"/>
  <c r="J42" i="8"/>
  <c r="J42" i="1"/>
  <c r="F32" i="9"/>
  <c r="F32" i="8"/>
  <c r="F32" i="10"/>
  <c r="F32" i="7"/>
  <c r="F32" i="1"/>
  <c r="B22" i="10"/>
  <c r="B22" i="7"/>
  <c r="B22" i="8"/>
  <c r="B22" i="9"/>
  <c r="B22" i="1"/>
  <c r="B12" i="9"/>
  <c r="B12" i="1"/>
  <c r="N42" i="10"/>
  <c r="N42" i="7"/>
  <c r="N42" i="8"/>
  <c r="N42" i="9"/>
  <c r="N42" i="1"/>
  <c r="B13" i="8"/>
  <c r="B13" i="10"/>
  <c r="B13" i="7"/>
  <c r="B52" i="9"/>
  <c r="B52" i="8"/>
  <c r="B52" i="10"/>
  <c r="B52" i="7"/>
  <c r="B52" i="1"/>
  <c r="F22" i="9"/>
  <c r="F22" i="10"/>
  <c r="F22" i="7"/>
  <c r="F22" i="8"/>
  <c r="F22" i="1"/>
  <c r="R52" i="9"/>
  <c r="R52" i="8"/>
  <c r="R52" i="10"/>
  <c r="R52" i="7"/>
  <c r="R52" i="1"/>
  <c r="F52" i="9"/>
  <c r="F52" i="8"/>
  <c r="F52" i="10"/>
  <c r="F52" i="7"/>
  <c r="F52" i="1"/>
  <c r="B12" i="10" l="1"/>
  <c r="B12" i="7"/>
  <c r="B12" i="8"/>
</calcChain>
</file>

<file path=xl/sharedStrings.xml><?xml version="1.0" encoding="utf-8"?>
<sst xmlns="http://schemas.openxmlformats.org/spreadsheetml/2006/main" count="1987" uniqueCount="459">
  <si>
    <t>衛管人員：王紘彣</t>
    <phoneticPr fontId="3" type="noConversion"/>
  </si>
  <si>
    <t>脂肪：</t>
  </si>
  <si>
    <t>醣類：</t>
  </si>
  <si>
    <t>蛋白質：</t>
  </si>
  <si>
    <t xml:space="preserve"> </t>
    <phoneticPr fontId="3" type="noConversion"/>
  </si>
  <si>
    <t>書次</t>
    <phoneticPr fontId="3" type="noConversion"/>
  </si>
  <si>
    <t>熱量:</t>
    <phoneticPr fontId="3" type="noConversion"/>
  </si>
  <si>
    <t>醣類：</t>
    <phoneticPr fontId="3" type="noConversion"/>
  </si>
  <si>
    <t>22.5g</t>
    <phoneticPr fontId="3" type="noConversion"/>
  </si>
  <si>
    <t>26.8g</t>
    <phoneticPr fontId="3" type="noConversion"/>
  </si>
  <si>
    <t>食材以可食量標示</t>
    <phoneticPr fontId="3" type="noConversion"/>
  </si>
  <si>
    <t>日期</t>
  </si>
  <si>
    <t>星期</t>
  </si>
  <si>
    <t>主食</t>
  </si>
  <si>
    <t>備註</t>
    <phoneticPr fontId="3" type="noConversion"/>
  </si>
  <si>
    <t>主菜</t>
  </si>
  <si>
    <t>副菜</t>
  </si>
  <si>
    <t>湯</t>
  </si>
  <si>
    <t>水果/乳品</t>
    <phoneticPr fontId="3" type="noConversion"/>
  </si>
  <si>
    <t>營養分析</t>
  </si>
  <si>
    <t>食物類別</t>
    <phoneticPr fontId="3" type="noConversion"/>
  </si>
  <si>
    <t>份數</t>
    <phoneticPr fontId="3" type="noConversion"/>
  </si>
  <si>
    <t>蒸</t>
    <phoneticPr fontId="3" type="noConversion"/>
  </si>
  <si>
    <t>個人量(克)</t>
    <phoneticPr fontId="3" type="noConversion"/>
  </si>
  <si>
    <t>烤</t>
    <phoneticPr fontId="3" type="noConversion"/>
  </si>
  <si>
    <t>煮</t>
    <phoneticPr fontId="3" type="noConversion"/>
  </si>
  <si>
    <t>川燙</t>
    <phoneticPr fontId="3" type="noConversion"/>
  </si>
  <si>
    <t>主食類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</si>
  <si>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</si>
  <si>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</si>
  <si>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</si>
  <si>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</si>
  <si>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月</t>
  </si>
  <si>
    <t>白米</t>
    <phoneticPr fontId="3" type="noConversion"/>
  </si>
  <si>
    <t>新鮮雞排</t>
    <phoneticPr fontId="3" type="noConversion"/>
  </si>
  <si>
    <t>白蘿蔔</t>
    <phoneticPr fontId="3" type="noConversion"/>
  </si>
  <si>
    <t>豆魚肉蛋類</t>
    <phoneticPr fontId="3" type="noConversion"/>
  </si>
  <si>
    <t>主食</t>
    <phoneticPr fontId="3" type="noConversion"/>
  </si>
  <si>
    <t>紅蘿蔔</t>
    <phoneticPr fontId="3" type="noConversion"/>
  </si>
  <si>
    <t>非基改豆腐</t>
    <phoneticPr fontId="3" type="noConversion"/>
  </si>
  <si>
    <t>蔬菜類</t>
    <phoneticPr fontId="3" type="noConversion"/>
  </si>
  <si>
    <t>肉</t>
    <phoneticPr fontId="3" type="noConversion"/>
  </si>
  <si>
    <t xml:space="preserve"> </t>
    <phoneticPr fontId="3" type="noConversion"/>
  </si>
  <si>
    <t>日</t>
  </si>
  <si>
    <t>油脂類</t>
    <phoneticPr fontId="3" type="noConversion"/>
  </si>
  <si>
    <t>菜</t>
    <phoneticPr fontId="3" type="noConversion"/>
  </si>
  <si>
    <t>星期一</t>
    <phoneticPr fontId="3" type="noConversion"/>
  </si>
  <si>
    <t>水果類</t>
    <phoneticPr fontId="3" type="noConversion"/>
  </si>
  <si>
    <t>油</t>
    <phoneticPr fontId="3" type="noConversion"/>
  </si>
  <si>
    <t>奶類</t>
    <phoneticPr fontId="3" type="noConversion"/>
  </si>
  <si>
    <t>水果</t>
    <phoneticPr fontId="3" type="noConversion"/>
  </si>
  <si>
    <t>餐數</t>
    <phoneticPr fontId="3" type="noConversion"/>
  </si>
  <si>
    <t>熱量：</t>
  </si>
  <si>
    <t>煮</t>
    <phoneticPr fontId="3" type="noConversion"/>
  </si>
  <si>
    <t>個人量(克)</t>
    <phoneticPr fontId="3" type="noConversion"/>
  </si>
  <si>
    <t>蒸</t>
    <phoneticPr fontId="3" type="noConversion"/>
  </si>
  <si>
    <t>雞蛋</t>
    <phoneticPr fontId="3" type="noConversion"/>
  </si>
  <si>
    <t>日</t>
    <phoneticPr fontId="3" type="noConversion"/>
  </si>
  <si>
    <t>炒</t>
    <phoneticPr fontId="3" type="noConversion"/>
  </si>
  <si>
    <t>炸</t>
    <phoneticPr fontId="3" type="noConversion"/>
  </si>
  <si>
    <t>豆魚肉蛋類</t>
    <phoneticPr fontId="3" type="noConversion"/>
  </si>
  <si>
    <t>主食</t>
    <phoneticPr fontId="3" type="noConversion"/>
  </si>
  <si>
    <t>蔬菜類</t>
    <phoneticPr fontId="3" type="noConversion"/>
  </si>
  <si>
    <t>肉</t>
    <phoneticPr fontId="3" type="noConversion"/>
  </si>
  <si>
    <t>油脂類</t>
    <phoneticPr fontId="3" type="noConversion"/>
  </si>
  <si>
    <t>菜</t>
    <phoneticPr fontId="3" type="noConversion"/>
  </si>
  <si>
    <t>星期三</t>
    <phoneticPr fontId="3" type="noConversion"/>
  </si>
  <si>
    <t>水果類</t>
    <phoneticPr fontId="3" type="noConversion"/>
  </si>
  <si>
    <t>油</t>
    <phoneticPr fontId="3" type="noConversion"/>
  </si>
  <si>
    <t>奶類</t>
    <phoneticPr fontId="3" type="noConversion"/>
  </si>
  <si>
    <t>水果</t>
    <phoneticPr fontId="3" type="noConversion"/>
  </si>
  <si>
    <t>餐數</t>
    <phoneticPr fontId="3" type="noConversion"/>
  </si>
  <si>
    <t>烤</t>
    <phoneticPr fontId="3" type="noConversion"/>
  </si>
  <si>
    <t>地瓜</t>
    <phoneticPr fontId="3" type="noConversion"/>
  </si>
  <si>
    <t>小黃瓜</t>
    <phoneticPr fontId="3" type="noConversion"/>
  </si>
  <si>
    <t>星期四</t>
    <phoneticPr fontId="3" type="noConversion"/>
  </si>
  <si>
    <t>大白菜</t>
    <phoneticPr fontId="3" type="noConversion"/>
  </si>
  <si>
    <t>星期五</t>
    <phoneticPr fontId="3" type="noConversion"/>
  </si>
  <si>
    <t>水果/乳品/饅頭</t>
    <phoneticPr fontId="3" type="noConversion"/>
  </si>
  <si>
    <t>滷</t>
    <phoneticPr fontId="3" type="noConversion"/>
  </si>
  <si>
    <t>川燙</t>
    <phoneticPr fontId="3" type="noConversion"/>
  </si>
  <si>
    <t>主食類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</si>
  <si>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</si>
  <si>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</si>
  <si>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</si>
  <si>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</si>
  <si>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白米</t>
    <phoneticPr fontId="3" type="noConversion"/>
  </si>
  <si>
    <t>月</t>
    <phoneticPr fontId="3" type="noConversion"/>
  </si>
  <si>
    <t>主食類</t>
  </si>
  <si>
    <t>豆魚肉蛋類</t>
  </si>
  <si>
    <t>蔬菜類</t>
  </si>
  <si>
    <t>油脂類</t>
  </si>
  <si>
    <t>水果類</t>
  </si>
  <si>
    <t>奶類</t>
  </si>
  <si>
    <t>星期三</t>
    <phoneticPr fontId="3" type="noConversion"/>
  </si>
  <si>
    <t>冬瓜</t>
    <phoneticPr fontId="3" type="noConversion"/>
  </si>
  <si>
    <t>炸</t>
    <phoneticPr fontId="3" type="noConversion"/>
  </si>
  <si>
    <t>星期一</t>
    <phoneticPr fontId="3" type="noConversion"/>
  </si>
  <si>
    <t>營養師:林菁薇</t>
    <phoneticPr fontId="3" type="noConversion"/>
  </si>
  <si>
    <t>衛管人員：王紘彣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</si>
  <si>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</si>
  <si>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</si>
  <si>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</si>
  <si>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熱量:</t>
    <phoneticPr fontId="3" type="noConversion"/>
  </si>
  <si>
    <t>熱  量：</t>
    <phoneticPr fontId="3" type="noConversion"/>
  </si>
  <si>
    <t>脂    肪：</t>
    <phoneticPr fontId="3" type="noConversion"/>
  </si>
  <si>
    <t>22.5g</t>
    <phoneticPr fontId="3" type="noConversion"/>
  </si>
  <si>
    <t>醣  類：</t>
    <phoneticPr fontId="3" type="noConversion"/>
  </si>
  <si>
    <t>26.8g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</si>
  <si>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</si>
  <si>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</si>
  <si>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</si>
  <si>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營養師：林菁薇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</si>
  <si>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</si>
  <si>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</si>
  <si>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</si>
  <si>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</si>
  <si>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 xml:space="preserve"> </t>
    <phoneticPr fontId="3" type="noConversion"/>
  </si>
  <si>
    <t>書次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</si>
  <si>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</si>
  <si>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</si>
  <si>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</si>
  <si>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</si>
  <si>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>蛋白質：</t>
    <phoneticPr fontId="3" type="noConversion"/>
  </si>
  <si>
    <t>蛋白質：</t>
    <phoneticPr fontId="3" type="noConversion"/>
  </si>
  <si>
    <t>二林高中-冠成3月菜單</t>
    <phoneticPr fontId="3" type="noConversion"/>
  </si>
  <si>
    <t>熱量:</t>
    <phoneticPr fontId="3" type="noConversion"/>
  </si>
  <si>
    <t>醣類：</t>
    <phoneticPr fontId="3" type="noConversion"/>
  </si>
  <si>
    <t>蛋白質：</t>
    <phoneticPr fontId="3" type="noConversion"/>
  </si>
  <si>
    <t xml:space="preserve"> </t>
    <phoneticPr fontId="3" type="noConversion"/>
  </si>
  <si>
    <t>書次</t>
    <phoneticPr fontId="3" type="noConversion"/>
  </si>
  <si>
    <t>22.5g</t>
    <phoneticPr fontId="3" type="noConversion"/>
  </si>
  <si>
    <t>26.8g</t>
    <phoneticPr fontId="3" type="noConversion"/>
  </si>
  <si>
    <t>脂肪：</t>
    <phoneticPr fontId="3" type="noConversion"/>
  </si>
  <si>
    <t>熱量:</t>
    <phoneticPr fontId="3" type="noConversion"/>
  </si>
  <si>
    <t>書次</t>
    <phoneticPr fontId="3" type="noConversion"/>
  </si>
  <si>
    <t>熱  量：</t>
    <phoneticPr fontId="3" type="noConversion"/>
  </si>
  <si>
    <t>脂    肪：</t>
    <phoneticPr fontId="3" type="noConversion"/>
  </si>
  <si>
    <t>醣  類：</t>
    <phoneticPr fontId="3" type="noConversion"/>
  </si>
  <si>
    <t>蛋白質：</t>
    <phoneticPr fontId="3" type="noConversion"/>
  </si>
  <si>
    <t>熱  量：</t>
    <phoneticPr fontId="3" type="noConversion"/>
  </si>
  <si>
    <t>脂    肪：</t>
    <phoneticPr fontId="3" type="noConversion"/>
  </si>
  <si>
    <t>22.5g</t>
    <phoneticPr fontId="3" type="noConversion"/>
  </si>
  <si>
    <t>醣  類：</t>
    <phoneticPr fontId="3" type="noConversion"/>
  </si>
  <si>
    <t>蛋白質：</t>
    <phoneticPr fontId="3" type="noConversion"/>
  </si>
  <si>
    <t>26.8g</t>
    <phoneticPr fontId="3" type="noConversion"/>
  </si>
  <si>
    <t>營養師:</t>
    <phoneticPr fontId="3" type="noConversion"/>
  </si>
  <si>
    <t>林菁薇</t>
    <phoneticPr fontId="3" type="noConversion"/>
  </si>
  <si>
    <t xml:space="preserve">若飯菜量不足 請洽現場服務人員 </t>
    <phoneticPr fontId="3" type="noConversion"/>
  </si>
  <si>
    <t>冠成食品工廠</t>
    <phoneticPr fontId="3" type="noConversion"/>
  </si>
  <si>
    <t>04-8376760</t>
    <phoneticPr fontId="3" type="noConversion"/>
  </si>
  <si>
    <t>衛管人員:</t>
    <phoneticPr fontId="3" type="noConversion"/>
  </si>
  <si>
    <t>王紘彣</t>
    <phoneticPr fontId="3" type="noConversion"/>
  </si>
  <si>
    <t>日期</t>
    <phoneticPr fontId="3" type="noConversion"/>
  </si>
  <si>
    <t>星期</t>
    <phoneticPr fontId="3" type="noConversion"/>
  </si>
  <si>
    <t>主菜</t>
    <phoneticPr fontId="3" type="noConversion"/>
  </si>
  <si>
    <t>副菜ㄧ</t>
    <phoneticPr fontId="3" type="noConversion"/>
  </si>
  <si>
    <t>副菜二</t>
    <phoneticPr fontId="3" type="noConversion"/>
  </si>
  <si>
    <t>青菜</t>
    <phoneticPr fontId="3" type="noConversion"/>
  </si>
  <si>
    <t>湯品</t>
    <phoneticPr fontId="3" type="noConversion"/>
  </si>
  <si>
    <t>外附</t>
    <phoneticPr fontId="3" type="noConversion"/>
  </si>
  <si>
    <t>總熱量
(kcal)</t>
    <phoneticPr fontId="3" type="noConversion"/>
  </si>
  <si>
    <t>全榖根
莖類/ 份</t>
    <phoneticPr fontId="3" type="noConversion"/>
  </si>
  <si>
    <t>豆魚肉
蛋類/ 份</t>
    <phoneticPr fontId="3" type="noConversion"/>
  </si>
  <si>
    <t>低脂乳
品類
/ 份</t>
    <phoneticPr fontId="3" type="noConversion"/>
  </si>
  <si>
    <t>蔬菜
類/ 份</t>
    <phoneticPr fontId="3" type="noConversion"/>
  </si>
  <si>
    <t>水果
類
/ 份</t>
    <phoneticPr fontId="3" type="noConversion"/>
  </si>
  <si>
    <t>油脂堅果
類/ 份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</si>
  <si>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</si>
  <si>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</si>
  <si>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</si>
  <si>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</si>
  <si>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</si>
  <si>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二</t>
    <phoneticPr fontId="3" type="noConversion"/>
  </si>
  <si>
    <t>四</t>
    <phoneticPr fontId="3" type="noConversion"/>
  </si>
  <si>
    <t>五</t>
    <phoneticPr fontId="3" type="noConversion"/>
  </si>
  <si>
    <t>三</t>
    <phoneticPr fontId="3" type="noConversion"/>
  </si>
  <si>
    <t>一</t>
    <phoneticPr fontId="3" type="noConversion"/>
  </si>
  <si>
    <t>歡迎踴躍訂購~~冠成食品工廠謝謝您</t>
    <phoneticPr fontId="3" type="noConversion"/>
  </si>
  <si>
    <t>白米飯</t>
  </si>
  <si>
    <t>鹽酥雞(炸)</t>
  </si>
  <si>
    <t>味噌豆腐湯(豆)</t>
  </si>
  <si>
    <t>壽喜豬肉</t>
  </si>
  <si>
    <t>地瓜飯</t>
  </si>
  <si>
    <t>起司焗洋芋</t>
  </si>
  <si>
    <t>日式照燒雞翅</t>
  </si>
  <si>
    <t>卡啦雞腿排(炸)</t>
  </si>
  <si>
    <t>榨菜肉絲湯(醃)</t>
  </si>
  <si>
    <t>紫米飯</t>
  </si>
  <si>
    <t>糖醋雞丁</t>
  </si>
  <si>
    <t>豪大炸雞排(炸)</t>
  </si>
  <si>
    <t>蘑菇肉片</t>
  </si>
  <si>
    <t>檸檬烤雞腿</t>
  </si>
  <si>
    <t>手工香蒸肉</t>
  </si>
  <si>
    <t>燕麥飯</t>
  </si>
  <si>
    <t>大雞堡肉(加)</t>
  </si>
  <si>
    <t>燒烤香雞排(TS5)</t>
    <phoneticPr fontId="3" type="noConversion"/>
  </si>
  <si>
    <t>甜心唐揚雞丁</t>
  </si>
  <si>
    <t>新鮮雞排</t>
  </si>
  <si>
    <t>新鮮豬絞肉</t>
  </si>
  <si>
    <t>醃</t>
  </si>
  <si>
    <t>煮</t>
  </si>
  <si>
    <t>煮</t>
    <phoneticPr fontId="3" type="noConversion"/>
  </si>
  <si>
    <t>適量</t>
  </si>
  <si>
    <t>紅蘿蔔</t>
  </si>
  <si>
    <t>非基改豆腐</t>
  </si>
  <si>
    <t>豆</t>
  </si>
  <si>
    <t>味噌</t>
  </si>
  <si>
    <t>雞蛋</t>
  </si>
  <si>
    <t>蘿蔔</t>
  </si>
  <si>
    <t>玉米</t>
  </si>
  <si>
    <t>金針菇</t>
  </si>
  <si>
    <t>大白菜</t>
  </si>
  <si>
    <t>白米</t>
  </si>
  <si>
    <t>糙米</t>
  </si>
  <si>
    <t>生鮮豬肉</t>
  </si>
  <si>
    <t>洋蔥</t>
  </si>
  <si>
    <t>蒸</t>
  </si>
  <si>
    <t>新鮮雞腿</t>
  </si>
  <si>
    <t xml:space="preserve">紅蘿蔔 </t>
    <phoneticPr fontId="3" type="noConversion"/>
  </si>
  <si>
    <t>新鮮豬肉</t>
  </si>
  <si>
    <t>紅蘿蔔</t>
    <phoneticPr fontId="3" type="noConversion"/>
  </si>
  <si>
    <t>洋芋</t>
  </si>
  <si>
    <t>馬鈴薯</t>
  </si>
  <si>
    <t>起司</t>
  </si>
  <si>
    <t>新鮮雞翅</t>
    <phoneticPr fontId="3" type="noConversion"/>
  </si>
  <si>
    <t>地瓜</t>
  </si>
  <si>
    <t>香菇</t>
  </si>
  <si>
    <t>加</t>
  </si>
  <si>
    <t>雞蛋</t>
    <phoneticPr fontId="3" type="noConversion"/>
  </si>
  <si>
    <t>新鮮豬肉</t>
    <phoneticPr fontId="3" type="noConversion"/>
  </si>
  <si>
    <t>4月第一週菜單明細(靜修國小-冠成廠商)</t>
    <phoneticPr fontId="3" type="noConversion"/>
  </si>
  <si>
    <t>新鮮豬里肌</t>
  </si>
  <si>
    <t>烤</t>
    <phoneticPr fontId="3" type="noConversion"/>
  </si>
  <si>
    <t>新鮮雞丁</t>
  </si>
  <si>
    <t>芹菜</t>
    <phoneticPr fontId="3" type="noConversion"/>
  </si>
  <si>
    <t>新鮮筍子</t>
  </si>
  <si>
    <t>紅蘿蔔</t>
    <phoneticPr fontId="3" type="noConversion"/>
  </si>
  <si>
    <t>適量</t>
    <phoneticPr fontId="3" type="noConversion"/>
  </si>
  <si>
    <t>洋芋</t>
    <phoneticPr fontId="3" type="noConversion"/>
  </si>
  <si>
    <t>榨菜</t>
  </si>
  <si>
    <t>新鮮豬肉絲</t>
  </si>
  <si>
    <t>生鮮豬肉丁</t>
    <phoneticPr fontId="3" type="noConversion"/>
  </si>
  <si>
    <t>味噌</t>
    <phoneticPr fontId="3" type="noConversion"/>
  </si>
  <si>
    <t>新鮮豬排</t>
    <phoneticPr fontId="3" type="noConversion"/>
  </si>
  <si>
    <t>咖哩粉</t>
  </si>
  <si>
    <t>紫米</t>
    <phoneticPr fontId="3" type="noConversion"/>
  </si>
  <si>
    <t>彩椒</t>
  </si>
  <si>
    <t>新鮮豬肉片</t>
    <phoneticPr fontId="3" type="noConversion"/>
  </si>
  <si>
    <t>白蘿蔔</t>
    <phoneticPr fontId="3" type="noConversion"/>
  </si>
  <si>
    <t>蘑菇醬</t>
    <phoneticPr fontId="3" type="noConversion"/>
  </si>
  <si>
    <t>高麗菜</t>
    <phoneticPr fontId="3" type="noConversion"/>
  </si>
  <si>
    <t>檸檬汁</t>
  </si>
  <si>
    <t>新鮮筍絲</t>
    <phoneticPr fontId="3" type="noConversion"/>
  </si>
  <si>
    <t>義式香料</t>
  </si>
  <si>
    <t>香菇</t>
    <phoneticPr fontId="3" type="noConversion"/>
  </si>
  <si>
    <t>燕麥</t>
  </si>
  <si>
    <t>雞堡肉</t>
    <phoneticPr fontId="3" type="noConversion"/>
  </si>
  <si>
    <t>星期二</t>
    <phoneticPr fontId="3" type="noConversion"/>
  </si>
  <si>
    <t>熱量:</t>
    <phoneticPr fontId="3" type="noConversion"/>
  </si>
  <si>
    <t>熱量:</t>
    <phoneticPr fontId="3" type="noConversion"/>
  </si>
  <si>
    <t>醣類：</t>
    <phoneticPr fontId="3" type="noConversion"/>
  </si>
  <si>
    <t>蛋白質：</t>
    <phoneticPr fontId="3" type="noConversion"/>
  </si>
  <si>
    <t>糙米飯</t>
    <phoneticPr fontId="3" type="noConversion"/>
  </si>
  <si>
    <t>五穀飯</t>
    <phoneticPr fontId="3" type="noConversion"/>
  </si>
  <si>
    <t>熱量:</t>
    <phoneticPr fontId="3" type="noConversion"/>
  </si>
  <si>
    <t>22.5g</t>
    <phoneticPr fontId="3" type="noConversion"/>
  </si>
  <si>
    <t>26.8g</t>
    <phoneticPr fontId="3" type="noConversion"/>
  </si>
  <si>
    <t>元氣豬排</t>
    <phoneticPr fontId="3" type="noConversion"/>
  </si>
  <si>
    <t>脂肪：</t>
    <phoneticPr fontId="3" type="noConversion"/>
  </si>
  <si>
    <t>普羅旺斯雞排</t>
    <phoneticPr fontId="3" type="noConversion"/>
  </si>
  <si>
    <t>香菇冬瓜湯</t>
    <phoneticPr fontId="3" type="noConversion"/>
  </si>
  <si>
    <t>鮮筍燉肉</t>
    <phoneticPr fontId="3" type="noConversion"/>
  </si>
  <si>
    <t xml:space="preserve">新鮮筍子 </t>
    <phoneticPr fontId="3" type="noConversion"/>
  </si>
  <si>
    <t>紅蔥頭</t>
  </si>
  <si>
    <t>紅蔥肉醬</t>
    <phoneticPr fontId="3" type="noConversion"/>
  </si>
  <si>
    <t>懷舊豬里肌</t>
    <phoneticPr fontId="3" type="noConversion"/>
  </si>
  <si>
    <t>新鮮豬里肌</t>
    <phoneticPr fontId="3" type="noConversion"/>
  </si>
  <si>
    <t>新鮮雞腿</t>
    <phoneticPr fontId="3" type="noConversion"/>
  </si>
  <si>
    <t>白卜肉絲湯</t>
    <phoneticPr fontId="3" type="noConversion"/>
  </si>
  <si>
    <t>三絲湯</t>
    <phoneticPr fontId="3" type="noConversion"/>
  </si>
  <si>
    <t>紅蘿蔔</t>
    <phoneticPr fontId="3" type="noConversion"/>
  </si>
  <si>
    <t>新鮮雞蛋</t>
    <phoneticPr fontId="3" type="noConversion"/>
  </si>
  <si>
    <t>新鮮雞排</t>
    <phoneticPr fontId="3" type="noConversion"/>
  </si>
  <si>
    <t>生鮮筍子</t>
    <phoneticPr fontId="3" type="noConversion"/>
  </si>
  <si>
    <t>鳥蛋</t>
    <phoneticPr fontId="3" type="noConversion"/>
  </si>
  <si>
    <t>五穀米</t>
    <phoneticPr fontId="3" type="noConversion"/>
  </si>
  <si>
    <t>大白菜</t>
    <phoneticPr fontId="3" type="noConversion"/>
  </si>
  <si>
    <t>豆</t>
    <phoneticPr fontId="3" type="noConversion"/>
  </si>
  <si>
    <t>炸</t>
    <phoneticPr fontId="3" type="noConversion"/>
  </si>
  <si>
    <t>煮</t>
    <phoneticPr fontId="3" type="noConversion"/>
  </si>
  <si>
    <t>豆皮</t>
    <phoneticPr fontId="3" type="noConversion"/>
  </si>
  <si>
    <t>新鮮雞排</t>
    <phoneticPr fontId="3" type="noConversion"/>
  </si>
  <si>
    <t>炒</t>
    <phoneticPr fontId="3" type="noConversion"/>
  </si>
  <si>
    <t>高麗菜</t>
    <phoneticPr fontId="3" type="noConversion"/>
  </si>
  <si>
    <t>紅蘿蔔</t>
    <phoneticPr fontId="3" type="noConversion"/>
  </si>
  <si>
    <t>加</t>
    <phoneticPr fontId="3" type="noConversion"/>
  </si>
  <si>
    <t>南瓜</t>
    <phoneticPr fontId="3" type="noConversion"/>
  </si>
  <si>
    <t>醣類：</t>
    <phoneticPr fontId="3" type="noConversion"/>
  </si>
  <si>
    <t>板烤雞排</t>
    <phoneticPr fontId="3" type="noConversion"/>
  </si>
  <si>
    <t>炸蔬菜天婦羅(炸)</t>
    <phoneticPr fontId="3" type="noConversion"/>
  </si>
  <si>
    <t>蛋花湯</t>
    <phoneticPr fontId="3" type="noConversion"/>
  </si>
  <si>
    <t>書次</t>
    <phoneticPr fontId="3" type="noConversion"/>
  </si>
  <si>
    <t>熱量:</t>
    <phoneticPr fontId="3" type="noConversion"/>
  </si>
  <si>
    <t>營養師:高沛綺</t>
    <phoneticPr fontId="3" type="noConversion"/>
  </si>
  <si>
    <t>清明/兒童節連假</t>
    <phoneticPr fontId="3" type="noConversion"/>
  </si>
  <si>
    <t>鐵路大排</t>
    <phoneticPr fontId="3" type="noConversion"/>
  </si>
  <si>
    <t>奶香三色</t>
    <phoneticPr fontId="3" type="noConversion"/>
  </si>
  <si>
    <t>紫菜湯</t>
    <phoneticPr fontId="3" type="noConversion"/>
  </si>
  <si>
    <t>白菜年糕</t>
    <phoneticPr fontId="3" type="noConversion"/>
  </si>
  <si>
    <t>紅絲炒蛋</t>
    <phoneticPr fontId="3" type="noConversion"/>
  </si>
  <si>
    <t>白玉鮮菇湯</t>
    <phoneticPr fontId="3" type="noConversion"/>
  </si>
  <si>
    <t>日式味噌湯</t>
    <phoneticPr fontId="3" type="noConversion"/>
  </si>
  <si>
    <t>玉米蛋花湯</t>
    <phoneticPr fontId="3" type="noConversion"/>
  </si>
  <si>
    <t>金針豆皮湯(豆)</t>
    <phoneticPr fontId="3" type="noConversion"/>
  </si>
  <si>
    <t>蝦仁炒飯(海)</t>
  </si>
  <si>
    <t>新鮮豬絞肉</t>
    <phoneticPr fontId="3" type="noConversion"/>
  </si>
  <si>
    <t>玉米粒</t>
    <phoneticPr fontId="3" type="noConversion"/>
  </si>
  <si>
    <t>蔥燒豬里肌</t>
    <phoneticPr fontId="3" type="noConversion"/>
  </si>
  <si>
    <t>京醬大排</t>
    <phoneticPr fontId="3" type="noConversion"/>
  </si>
  <si>
    <t>起司炒蛋</t>
    <phoneticPr fontId="3" type="noConversion"/>
  </si>
  <si>
    <t>蝦仁彩蔬蛋(海)</t>
    <phoneticPr fontId="3" type="noConversion"/>
  </si>
  <si>
    <t>蔥花吉拿棒(冷)</t>
    <phoneticPr fontId="3" type="noConversion"/>
  </si>
  <si>
    <t>壽喜燒肉</t>
    <phoneticPr fontId="3" type="noConversion"/>
  </si>
  <si>
    <t>燒烤香雞排</t>
    <phoneticPr fontId="3" type="noConversion"/>
  </si>
  <si>
    <t>滷</t>
    <phoneticPr fontId="3" type="noConversion"/>
  </si>
  <si>
    <t>煮</t>
    <phoneticPr fontId="3" type="noConversion"/>
  </si>
  <si>
    <t>三色丁</t>
    <phoneticPr fontId="3" type="noConversion"/>
  </si>
  <si>
    <t>奶粉</t>
    <phoneticPr fontId="3" type="noConversion"/>
  </si>
  <si>
    <t>適量</t>
    <phoneticPr fontId="3" type="noConversion"/>
  </si>
  <si>
    <t>大白菜</t>
    <phoneticPr fontId="3" type="noConversion"/>
  </si>
  <si>
    <t>年糕</t>
    <phoneticPr fontId="3" type="noConversion"/>
  </si>
  <si>
    <t>燙</t>
    <phoneticPr fontId="3" type="noConversion"/>
  </si>
  <si>
    <t>乾海芽</t>
    <phoneticPr fontId="3" type="noConversion"/>
  </si>
  <si>
    <t>薑絲</t>
    <phoneticPr fontId="3" type="noConversion"/>
  </si>
  <si>
    <t>海</t>
    <phoneticPr fontId="3" type="noConversion"/>
  </si>
  <si>
    <t>白蘿蔔</t>
    <phoneticPr fontId="3" type="noConversion"/>
  </si>
  <si>
    <t>鮮菇</t>
    <phoneticPr fontId="3" type="noConversion"/>
  </si>
  <si>
    <t>新鮮雞蛋</t>
    <phoneticPr fontId="3" type="noConversion"/>
  </si>
  <si>
    <t>柴魚片</t>
    <phoneticPr fontId="3" type="noConversion"/>
  </si>
  <si>
    <t>新鮮雞肉</t>
    <phoneticPr fontId="3" type="noConversion"/>
  </si>
  <si>
    <t>鹹豬肉</t>
    <phoneticPr fontId="3" type="noConversion"/>
  </si>
  <si>
    <t>非基改豆干</t>
    <phoneticPr fontId="3" type="noConversion"/>
  </si>
  <si>
    <t>炒</t>
    <phoneticPr fontId="3" type="noConversion"/>
  </si>
  <si>
    <t>乾海芽</t>
    <phoneticPr fontId="3" type="noConversion"/>
  </si>
  <si>
    <t>洋蔥</t>
    <phoneticPr fontId="3" type="noConversion"/>
  </si>
  <si>
    <t>起司</t>
    <phoneticPr fontId="3" type="noConversion"/>
  </si>
  <si>
    <t>非基改玉米粒</t>
    <phoneticPr fontId="3" type="noConversion"/>
  </si>
  <si>
    <t>新鮮魚丁</t>
    <phoneticPr fontId="3" type="noConversion"/>
  </si>
  <si>
    <t>蝦仁</t>
    <phoneticPr fontId="3" type="noConversion"/>
  </si>
  <si>
    <t>蔥花吉拿棒</t>
    <phoneticPr fontId="3" type="noConversion"/>
  </si>
  <si>
    <t>冷</t>
    <phoneticPr fontId="3" type="noConversion"/>
  </si>
  <si>
    <t>金針菇</t>
    <phoneticPr fontId="3" type="noConversion"/>
  </si>
  <si>
    <t>豆皮</t>
    <phoneticPr fontId="3" type="noConversion"/>
  </si>
  <si>
    <t>豆</t>
    <phoneticPr fontId="3" type="noConversion"/>
  </si>
  <si>
    <t>烤</t>
    <phoneticPr fontId="3" type="noConversion"/>
  </si>
  <si>
    <t>新鮮雞排</t>
    <phoneticPr fontId="3" type="noConversion"/>
  </si>
  <si>
    <t>炸</t>
    <phoneticPr fontId="3" type="noConversion"/>
  </si>
  <si>
    <t>川燙</t>
    <phoneticPr fontId="3" type="noConversion"/>
  </si>
  <si>
    <t>魷魚圈</t>
    <phoneticPr fontId="3" type="noConversion"/>
  </si>
  <si>
    <t>飄香滷蛋</t>
    <phoneticPr fontId="3" type="noConversion"/>
  </si>
  <si>
    <t>新鮮雞蛋</t>
    <phoneticPr fontId="3" type="noConversion"/>
  </si>
  <si>
    <t>咖哩雞</t>
    <phoneticPr fontId="3" type="noConversion"/>
  </si>
  <si>
    <t>豬血湯</t>
    <phoneticPr fontId="3" type="noConversion"/>
  </si>
  <si>
    <t>照燒豬排</t>
    <phoneticPr fontId="3" type="noConversion"/>
  </si>
  <si>
    <t>日式炊蛋</t>
    <phoneticPr fontId="3" type="noConversion"/>
  </si>
  <si>
    <t>匈牙利燉肉</t>
    <phoneticPr fontId="3" type="noConversion"/>
  </si>
  <si>
    <t>花枝排(海加)</t>
    <phoneticPr fontId="3" type="noConversion"/>
  </si>
  <si>
    <t>白玉彩繪</t>
    <phoneticPr fontId="3" type="noConversion"/>
  </si>
  <si>
    <t>薑絲冬瓜湯</t>
    <phoneticPr fontId="3" type="noConversion"/>
  </si>
  <si>
    <t>香滷米血(冷)</t>
    <phoneticPr fontId="3" type="noConversion"/>
  </si>
  <si>
    <t>薑絲紫菜湯</t>
    <phoneticPr fontId="3" type="noConversion"/>
  </si>
  <si>
    <t>榨菜肉絲湯(醃)</t>
    <phoneticPr fontId="3" type="noConversion"/>
  </si>
  <si>
    <t>鮮筍雙鮮</t>
    <phoneticPr fontId="3" type="noConversion"/>
  </si>
  <si>
    <t>羅宋湯</t>
    <phoneticPr fontId="3" type="noConversion"/>
  </si>
  <si>
    <t>小黃瓜豆腐(豆)</t>
    <phoneticPr fontId="3" type="noConversion"/>
  </si>
  <si>
    <t>炫烤雞翅</t>
    <phoneticPr fontId="3" type="noConversion"/>
  </si>
  <si>
    <t>干貝花椰菜</t>
    <phoneticPr fontId="3" type="noConversion"/>
  </si>
  <si>
    <t>脆皮魚丁(海炸)</t>
    <phoneticPr fontId="3" type="noConversion"/>
  </si>
  <si>
    <t>炸醬肉絲</t>
    <phoneticPr fontId="3" type="noConversion"/>
  </si>
  <si>
    <t>塔香海帶</t>
    <phoneticPr fontId="3" type="noConversion"/>
  </si>
  <si>
    <t>肉絲蛋炒飯</t>
    <phoneticPr fontId="3" type="noConversion"/>
  </si>
  <si>
    <t>豬血</t>
    <phoneticPr fontId="3" type="noConversion"/>
  </si>
  <si>
    <t>山藥捲</t>
    <phoneticPr fontId="3" type="noConversion"/>
  </si>
  <si>
    <t>米血</t>
    <phoneticPr fontId="3" type="noConversion"/>
  </si>
  <si>
    <t>冷</t>
    <phoneticPr fontId="3" type="noConversion"/>
  </si>
  <si>
    <t>花枝排</t>
    <phoneticPr fontId="3" type="noConversion"/>
  </si>
  <si>
    <t>海</t>
    <phoneticPr fontId="3" type="noConversion"/>
  </si>
  <si>
    <t>白蘿蔔</t>
    <phoneticPr fontId="3" type="noConversion"/>
  </si>
  <si>
    <t>薑絲</t>
    <phoneticPr fontId="3" type="noConversion"/>
  </si>
  <si>
    <t>冬瓜</t>
    <phoneticPr fontId="3" type="noConversion"/>
  </si>
  <si>
    <t>紫菜</t>
    <phoneticPr fontId="3" type="noConversion"/>
  </si>
  <si>
    <t>新鮮豬肉絲</t>
    <phoneticPr fontId="3" type="noConversion"/>
  </si>
  <si>
    <t>榨菜</t>
    <phoneticPr fontId="3" type="noConversion"/>
  </si>
  <si>
    <t>醃</t>
    <phoneticPr fontId="3" type="noConversion"/>
  </si>
  <si>
    <t>青花椰菜</t>
    <phoneticPr fontId="3" type="noConversion"/>
  </si>
  <si>
    <t>干貝醬</t>
    <phoneticPr fontId="3" type="noConversion"/>
  </si>
  <si>
    <t>適量</t>
    <phoneticPr fontId="3" type="noConversion"/>
  </si>
  <si>
    <t>洋蔥</t>
    <phoneticPr fontId="3" type="noConversion"/>
  </si>
  <si>
    <t>紅蘿蔔</t>
    <phoneticPr fontId="3" type="noConversion"/>
  </si>
  <si>
    <t>番茄</t>
    <phoneticPr fontId="3" type="noConversion"/>
  </si>
  <si>
    <t>豆干</t>
    <phoneticPr fontId="3" type="noConversion"/>
  </si>
  <si>
    <t>甜不辣</t>
    <phoneticPr fontId="3" type="noConversion"/>
  </si>
  <si>
    <t>新鮮豬肉</t>
    <phoneticPr fontId="3" type="noConversion"/>
  </si>
  <si>
    <t>海帶根</t>
    <phoneticPr fontId="3" type="noConversion"/>
  </si>
  <si>
    <t>九層塔</t>
    <phoneticPr fontId="3" type="noConversion"/>
  </si>
  <si>
    <t>脆皮雞腿(炸)</t>
    <phoneticPr fontId="3" type="noConversion"/>
  </si>
  <si>
    <t>海加</t>
    <phoneticPr fontId="3" type="noConversion"/>
  </si>
  <si>
    <t>豆腐</t>
    <phoneticPr fontId="3" type="noConversion"/>
  </si>
  <si>
    <t>鳥蛋什錦(豆)</t>
    <phoneticPr fontId="3" type="noConversion"/>
  </si>
  <si>
    <t>加</t>
    <phoneticPr fontId="3" type="noConversion"/>
  </si>
  <si>
    <t>豆</t>
    <phoneticPr fontId="3" type="noConversion"/>
  </si>
  <si>
    <t>醃</t>
    <phoneticPr fontId="3" type="noConversion"/>
  </si>
  <si>
    <t>凍豆腐</t>
    <phoneticPr fontId="3" type="noConversion"/>
  </si>
  <si>
    <t>日式關東煮(豆)</t>
    <phoneticPr fontId="3" type="noConversion"/>
  </si>
  <si>
    <t>薑絲海芽湯</t>
    <phoneticPr fontId="3" type="noConversion"/>
  </si>
  <si>
    <t>魚丁拚山藥捲(海炸加)</t>
    <phoneticPr fontId="3" type="noConversion"/>
  </si>
  <si>
    <t>新鮮魚丁</t>
    <phoneticPr fontId="3" type="noConversion"/>
  </si>
  <si>
    <t>海</t>
    <phoneticPr fontId="3" type="noConversion"/>
  </si>
  <si>
    <t>豆</t>
    <phoneticPr fontId="3" type="noConversion"/>
  </si>
  <si>
    <t>高麗菜炒飯</t>
    <phoneticPr fontId="3" type="noConversion"/>
  </si>
  <si>
    <t>鹹豬肉豆干(豆加)</t>
    <phoneticPr fontId="3" type="noConversion"/>
  </si>
  <si>
    <t>白菜滷</t>
    <phoneticPr fontId="3" type="noConversion"/>
  </si>
  <si>
    <t>筍香羹</t>
    <phoneticPr fontId="3" type="noConversion"/>
  </si>
  <si>
    <t>豆干甜不辣(豆加)</t>
    <phoneticPr fontId="3" type="noConversion"/>
  </si>
  <si>
    <t>蘿蔔湯</t>
    <phoneticPr fontId="3" type="noConversion"/>
  </si>
  <si>
    <t>卡滋魷魚圈(炸海加)</t>
    <phoneticPr fontId="3" type="noConversion"/>
  </si>
  <si>
    <t>豆</t>
    <phoneticPr fontId="3" type="noConversion"/>
  </si>
  <si>
    <t>砂鍋白菜煲(豆)</t>
    <phoneticPr fontId="3" type="noConversion"/>
  </si>
  <si>
    <t>熱炒烏龍麵</t>
  </si>
  <si>
    <t>客家香板條</t>
  </si>
  <si>
    <t>烏龍麵</t>
  </si>
  <si>
    <t>板條</t>
  </si>
  <si>
    <t>蘿蔔玉米湯</t>
  </si>
  <si>
    <t>木耳</t>
  </si>
  <si>
    <t>白蘿蔔</t>
  </si>
  <si>
    <t>烤饅頭(冷)</t>
  </si>
  <si>
    <t>螺旋饅頭</t>
  </si>
  <si>
    <t>冷</t>
  </si>
  <si>
    <t>翡翠水餃(冷)</t>
  </si>
  <si>
    <t>水餃</t>
  </si>
  <si>
    <t>三角薯餅(加)</t>
  </si>
  <si>
    <t>薯餅</t>
  </si>
  <si>
    <t>永靖國小-冠成4月菜單</t>
  </si>
  <si>
    <t>4月第二週菜單明細(永靖國小-冠成廠商)</t>
  </si>
  <si>
    <t>4月第三週菜單明細(永靖國小-冠成廠商)</t>
  </si>
  <si>
    <t>4月第四週菜單明細(永靖國小 -冠成廠商)</t>
  </si>
  <si>
    <t>4月第五週菜單明細(永靖國小-冠成廠商)</t>
  </si>
  <si>
    <t>深色蔬菜</t>
  </si>
  <si>
    <t>淺色蔬菜</t>
  </si>
  <si>
    <t>芹香貢丸片</t>
    <phoneticPr fontId="3" type="noConversion"/>
  </si>
  <si>
    <t>貢丸片</t>
    <phoneticPr fontId="3" type="noConversion"/>
  </si>
  <si>
    <t>芹菜</t>
    <phoneticPr fontId="3" type="noConversion"/>
  </si>
  <si>
    <t>酸辣湯</t>
    <phoneticPr fontId="3" type="noConversion"/>
  </si>
  <si>
    <t>乾木耳</t>
    <phoneticPr fontId="3" type="noConversion"/>
  </si>
  <si>
    <t>泰式魚條(海)</t>
    <phoneticPr fontId="3" type="noConversion"/>
  </si>
  <si>
    <t>魚肉</t>
    <phoneticPr fontId="3" type="noConversion"/>
  </si>
  <si>
    <t>彩椒</t>
    <phoneticPr fontId="3" type="noConversion"/>
  </si>
  <si>
    <t>洋蔥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</si>
</sst>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&quot;11 月&quot;\ #\ &quot;日（一）&quot;"/>
    <numFmt numFmtId="177" formatCode="0;_ "/>
    <numFmt numFmtId="178" formatCode="0;_쐀"/>
    <numFmt numFmtId="179" formatCode="m/d;@"/>
  </numFmts>
  <fonts count="94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7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36"/>
      <color theme="1"/>
      <name val="華康少女文字W3"/>
      <family val="3"/>
      <charset val="136"/>
    </font>
    <font>
      <sz val="20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  <font>
      <b/>
      <sz val="40"/>
      <color theme="1"/>
      <name val="微軟正黑體"/>
      <family val="2"/>
      <charset val="136"/>
    </font>
    <font>
      <sz val="40"/>
      <name val="新細明體"/>
      <family val="1"/>
      <charset val="136"/>
    </font>
    <font>
      <b/>
      <sz val="50"/>
      <color theme="1"/>
      <name val="標楷體"/>
      <family val="4"/>
      <charset val="136"/>
    </font>
    <font>
      <sz val="50"/>
      <name val="新細明體"/>
      <family val="1"/>
      <charset val="136"/>
    </font>
    <font>
      <b/>
      <sz val="2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40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8"/>
      <name val="新細明體"/>
      <family val="1"/>
      <charset val="136"/>
    </font>
    <font>
      <b/>
      <sz val="14"/>
      <name val="新細明體"/>
      <family val="1"/>
      <charset val="136"/>
    </font>
    <font>
      <sz val="28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b/>
      <sz val="20"/>
      <name val="新細明體"/>
      <family val="1"/>
      <charset val="136"/>
    </font>
    <font>
      <sz val="20"/>
      <color indexed="10"/>
      <name val="新細明體"/>
      <family val="1"/>
      <charset val="136"/>
    </font>
    <font>
      <b/>
      <sz val="20"/>
      <color indexed="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0"/>
      <color indexed="8"/>
      <name val="華康中圓體(P)"/>
      <family val="2"/>
    </font>
    <font>
      <sz val="20"/>
      <color indexed="17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48"/>
      <color theme="0"/>
      <name val="微軟正黑體"/>
      <family val="2"/>
      <charset val="136"/>
    </font>
    <font>
      <b/>
      <sz val="25"/>
      <color theme="1"/>
      <name val="標楷體"/>
      <family val="4"/>
      <charset val="136"/>
    </font>
    <font>
      <b/>
      <sz val="50"/>
      <color theme="1"/>
      <name val="微軟正黑體"/>
      <family val="2"/>
      <charset val="136"/>
    </font>
    <font>
      <b/>
      <sz val="50"/>
      <color rgb="FFFFFF00"/>
      <name val="微軟正黑體"/>
      <family val="2"/>
      <charset val="136"/>
    </font>
    <font>
      <b/>
      <sz val="25"/>
      <color rgb="FFFFFF00"/>
      <name val="微軟正黑體"/>
      <family val="2"/>
      <charset val="136"/>
    </font>
    <font>
      <sz val="72"/>
      <color theme="1"/>
      <name val="華康少女文字W3"/>
      <family val="3"/>
      <charset val="136"/>
    </font>
    <font>
      <b/>
      <sz val="5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20"/>
      <color rgb="FFFF0000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6"/>
      <color theme="1"/>
      <name val="新細明體"/>
      <family val="1"/>
      <charset val="136"/>
    </font>
    <font>
      <sz val="50"/>
      <color theme="1"/>
      <name val="新細明體"/>
      <family val="1"/>
      <charset val="136"/>
    </font>
    <font>
      <sz val="40"/>
      <color theme="1"/>
      <name val="新細明體"/>
      <family val="1"/>
      <charset val="136"/>
    </font>
    <font>
      <sz val="45"/>
      <color theme="1"/>
      <name val="標楷體"/>
      <family val="4"/>
      <charset val="136"/>
    </font>
    <font>
      <b/>
      <sz val="26"/>
      <color rgb="FFFF0000"/>
      <name val="新細明體"/>
      <family val="1"/>
      <charset val="136"/>
    </font>
    <font>
      <b/>
      <sz val="35"/>
      <color theme="1"/>
      <name val="王漢宗綜藝體繁"/>
      <family val="1"/>
      <charset val="136"/>
    </font>
    <font>
      <b/>
      <sz val="18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b/>
      <sz val="50"/>
      <name val="標楷體"/>
      <family val="4"/>
      <charset val="136"/>
    </font>
    <font>
      <b/>
      <sz val="50"/>
      <color rgb="FFFF0000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99CC"/>
        <bgColor indexed="29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/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153">
    <xf numFmtId="0" fontId="0" fillId="0" borderId="0">
      <alignment vertical="center"/>
    </xf>
    <xf numFmtId="0" fontId="1" fillId="0" borderId="0"/>
    <xf numFmtId="0" fontId="52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52" fillId="0" borderId="0"/>
    <xf numFmtId="0" fontId="1" fillId="0" borderId="0"/>
    <xf numFmtId="0" fontId="1" fillId="0" borderId="0">
      <alignment vertical="center"/>
    </xf>
    <xf numFmtId="0" fontId="40" fillId="0" borderId="0"/>
    <xf numFmtId="0" fontId="66" fillId="26" borderId="0" applyNumberFormat="0" applyBorder="0" applyAlignment="0" applyProtection="0">
      <alignment vertical="center"/>
    </xf>
    <xf numFmtId="0" fontId="67" fillId="0" borderId="68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27" borderId="69" applyNumberFormat="0" applyAlignment="0" applyProtection="0">
      <alignment vertical="center"/>
    </xf>
    <xf numFmtId="0" fontId="70" fillId="0" borderId="70" applyNumberFormat="0" applyFill="0" applyAlignment="0" applyProtection="0">
      <alignment vertical="center"/>
    </xf>
    <xf numFmtId="0" fontId="1" fillId="28" borderId="71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72" applyNumberFormat="0" applyFill="0" applyAlignment="0" applyProtection="0">
      <alignment vertical="center"/>
    </xf>
    <xf numFmtId="0" fontId="74" fillId="0" borderId="73" applyNumberFormat="0" applyFill="0" applyAlignment="0" applyProtection="0">
      <alignment vertical="center"/>
    </xf>
    <xf numFmtId="0" fontId="75" fillId="0" borderId="7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17" borderId="69" applyNumberFormat="0" applyAlignment="0" applyProtection="0">
      <alignment vertical="center"/>
    </xf>
    <xf numFmtId="0" fontId="77" fillId="27" borderId="75" applyNumberFormat="0" applyAlignment="0" applyProtection="0">
      <alignment vertical="center"/>
    </xf>
    <xf numFmtId="0" fontId="78" fillId="33" borderId="76" applyNumberFormat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" fillId="0" borderId="0"/>
    <xf numFmtId="0" fontId="52" fillId="0" borderId="0">
      <alignment vertical="center"/>
    </xf>
    <xf numFmtId="0" fontId="1" fillId="0" borderId="0"/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897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1" applyFont="1" applyFill="1"/>
    <xf numFmtId="0" fontId="5" fillId="2" borderId="0" xfId="0" applyFont="1" applyFill="1" applyBorder="1" applyAlignment="1">
      <alignment shrinkToFit="1"/>
    </xf>
    <xf numFmtId="0" fontId="6" fillId="2" borderId="0" xfId="0" applyFont="1" applyFill="1" applyBorder="1" applyAlignment="1">
      <alignment shrinkToFit="1"/>
    </xf>
    <xf numFmtId="0" fontId="1" fillId="2" borderId="0" xfId="1" applyFont="1" applyFill="1" applyAlignment="1"/>
    <xf numFmtId="0" fontId="1" fillId="2" borderId="0" xfId="1" applyFont="1" applyFill="1"/>
    <xf numFmtId="0" fontId="7" fillId="2" borderId="0" xfId="0" applyFont="1" applyFill="1" applyBorder="1" applyAlignment="1">
      <alignment shrinkToFit="1"/>
    </xf>
    <xf numFmtId="0" fontId="6" fillId="2" borderId="0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shrinkToFit="1"/>
    </xf>
    <xf numFmtId="0" fontId="4" fillId="2" borderId="0" xfId="1" applyFont="1" applyFill="1" applyBorder="1"/>
    <xf numFmtId="0" fontId="9" fillId="2" borderId="0" xfId="1" applyFont="1" applyFill="1"/>
    <xf numFmtId="0" fontId="11" fillId="2" borderId="0" xfId="1" applyFont="1" applyFill="1"/>
    <xf numFmtId="176" fontId="12" fillId="2" borderId="12" xfId="0" applyNumberFormat="1" applyFont="1" applyFill="1" applyBorder="1" applyAlignment="1">
      <alignment vertical="center" wrapText="1"/>
    </xf>
    <xf numFmtId="176" fontId="12" fillId="2" borderId="13" xfId="0" applyNumberFormat="1" applyFont="1" applyFill="1" applyBorder="1" applyAlignment="1">
      <alignment vertical="center" wrapText="1"/>
    </xf>
    <xf numFmtId="176" fontId="12" fillId="2" borderId="14" xfId="0" applyNumberFormat="1" applyFont="1" applyFill="1" applyBorder="1" applyAlignment="1">
      <alignment vertical="center" wrapText="1"/>
    </xf>
    <xf numFmtId="176" fontId="12" fillId="2" borderId="2" xfId="0" applyNumberFormat="1" applyFont="1" applyFill="1" applyBorder="1" applyAlignment="1">
      <alignment vertical="center" wrapText="1"/>
    </xf>
    <xf numFmtId="176" fontId="12" fillId="2" borderId="3" xfId="0" applyNumberFormat="1" applyFont="1" applyFill="1" applyBorder="1" applyAlignment="1">
      <alignment vertical="center" wrapText="1"/>
    </xf>
    <xf numFmtId="176" fontId="12" fillId="2" borderId="4" xfId="0" applyNumberFormat="1" applyFont="1" applyFill="1" applyBorder="1" applyAlignment="1">
      <alignment vertical="center" wrapText="1"/>
    </xf>
    <xf numFmtId="176" fontId="12" fillId="2" borderId="5" xfId="0" applyNumberFormat="1" applyFont="1" applyFill="1" applyBorder="1" applyAlignment="1">
      <alignment vertical="center" wrapText="1"/>
    </xf>
    <xf numFmtId="176" fontId="12" fillId="2" borderId="6" xfId="0" applyNumberFormat="1" applyFont="1" applyFill="1" applyBorder="1" applyAlignment="1">
      <alignment vertical="center" wrapText="1"/>
    </xf>
    <xf numFmtId="176" fontId="12" fillId="2" borderId="7" xfId="0" applyNumberFormat="1" applyFont="1" applyFill="1" applyBorder="1" applyAlignment="1">
      <alignment vertical="center" wrapText="1"/>
    </xf>
    <xf numFmtId="0" fontId="13" fillId="2" borderId="15" xfId="1" applyFont="1" applyFill="1" applyBorder="1"/>
    <xf numFmtId="0" fontId="13" fillId="2" borderId="16" xfId="1" applyFont="1" applyFill="1" applyBorder="1"/>
    <xf numFmtId="0" fontId="13" fillId="2" borderId="17" xfId="1" applyFont="1" applyFill="1" applyBorder="1"/>
    <xf numFmtId="0" fontId="15" fillId="2" borderId="5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5" fillId="2" borderId="12" xfId="0" applyFont="1" applyFill="1" applyBorder="1" applyAlignment="1">
      <alignment vertical="center" shrinkToFit="1"/>
    </xf>
    <xf numFmtId="0" fontId="15" fillId="2" borderId="13" xfId="0" applyFont="1" applyFill="1" applyBorder="1" applyAlignment="1">
      <alignment vertical="center" shrinkToFit="1"/>
    </xf>
    <xf numFmtId="0" fontId="15" fillId="2" borderId="14" xfId="0" applyFont="1" applyFill="1" applyBorder="1" applyAlignment="1">
      <alignment vertical="center" shrinkToFit="1"/>
    </xf>
    <xf numFmtId="0" fontId="16" fillId="2" borderId="12" xfId="0" applyFont="1" applyFill="1" applyBorder="1" applyAlignment="1">
      <alignment vertical="center" shrinkToFit="1"/>
    </xf>
    <xf numFmtId="0" fontId="16" fillId="2" borderId="13" xfId="0" applyFont="1" applyFill="1" applyBorder="1" applyAlignment="1">
      <alignment vertical="center" shrinkToFit="1"/>
    </xf>
    <xf numFmtId="0" fontId="16" fillId="2" borderId="14" xfId="0" applyFont="1" applyFill="1" applyBorder="1" applyAlignment="1">
      <alignment vertical="center" shrinkToFit="1"/>
    </xf>
    <xf numFmtId="0" fontId="19" fillId="2" borderId="8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 shrinkToFit="1"/>
    </xf>
    <xf numFmtId="0" fontId="19" fillId="2" borderId="9" xfId="0" applyFont="1" applyFill="1" applyBorder="1" applyAlignment="1">
      <alignment vertical="center" shrinkToFit="1"/>
    </xf>
    <xf numFmtId="0" fontId="19" fillId="2" borderId="10" xfId="0" applyFont="1" applyFill="1" applyBorder="1" applyAlignment="1">
      <alignment vertical="center" shrinkToFit="1"/>
    </xf>
    <xf numFmtId="0" fontId="19" fillId="2" borderId="1" xfId="0" applyFont="1" applyFill="1" applyBorder="1" applyAlignment="1">
      <alignment vertical="center" shrinkToFit="1"/>
    </xf>
    <xf numFmtId="0" fontId="19" fillId="2" borderId="11" xfId="0" applyFont="1" applyFill="1" applyBorder="1" applyAlignment="1">
      <alignment vertical="center" shrinkToFit="1"/>
    </xf>
    <xf numFmtId="0" fontId="20" fillId="2" borderId="26" xfId="1" applyFont="1" applyFill="1" applyBorder="1"/>
    <xf numFmtId="0" fontId="21" fillId="2" borderId="21" xfId="1" applyFont="1" applyFill="1" applyBorder="1"/>
    <xf numFmtId="0" fontId="20" fillId="2" borderId="21" xfId="1" applyFont="1" applyFill="1" applyBorder="1"/>
    <xf numFmtId="0" fontId="21" fillId="2" borderId="22" xfId="1" applyFont="1" applyFill="1" applyBorder="1"/>
    <xf numFmtId="0" fontId="20" fillId="2" borderId="23" xfId="1" applyFont="1" applyFill="1" applyBorder="1"/>
    <xf numFmtId="0" fontId="21" fillId="2" borderId="24" xfId="1" applyFont="1" applyFill="1" applyBorder="1"/>
    <xf numFmtId="0" fontId="20" fillId="2" borderId="24" xfId="1" applyFont="1" applyFill="1" applyBorder="1"/>
    <xf numFmtId="0" fontId="21" fillId="2" borderId="25" xfId="1" applyFont="1" applyFill="1" applyBorder="1"/>
    <xf numFmtId="0" fontId="0" fillId="2" borderId="0" xfId="0" applyFont="1" applyFill="1">
      <alignment vertical="center"/>
    </xf>
    <xf numFmtId="0" fontId="22" fillId="2" borderId="0" xfId="1" applyFont="1" applyFill="1" applyAlignment="1"/>
    <xf numFmtId="0" fontId="24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shrinkToFit="1"/>
    </xf>
    <xf numFmtId="0" fontId="24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7" fillId="0" borderId="33" xfId="0" applyFont="1" applyBorder="1" applyAlignment="1">
      <alignment horizontal="center" vertical="center" textRotation="255"/>
    </xf>
    <xf numFmtId="0" fontId="28" fillId="0" borderId="34" xfId="0" applyFont="1" applyBorder="1" applyAlignment="1">
      <alignment vertical="center" textRotation="255"/>
    </xf>
    <xf numFmtId="0" fontId="28" fillId="0" borderId="35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 textRotation="255"/>
    </xf>
    <xf numFmtId="0" fontId="27" fillId="0" borderId="3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38" xfId="0" applyFont="1" applyBorder="1" applyAlignment="1">
      <alignment horizontal="center"/>
    </xf>
    <xf numFmtId="0" fontId="26" fillId="3" borderId="39" xfId="0" applyFont="1" applyFill="1" applyBorder="1" applyAlignment="1">
      <alignment horizontal="center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28" fillId="3" borderId="39" xfId="0" applyFont="1" applyFill="1" applyBorder="1" applyAlignment="1">
      <alignment horizontal="center" vertical="center" wrapText="1" shrinkToFit="1"/>
    </xf>
    <xf numFmtId="0" fontId="27" fillId="0" borderId="41" xfId="0" applyFont="1" applyFill="1" applyBorder="1">
      <alignment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7" fillId="0" borderId="43" xfId="0" applyFont="1" applyBorder="1" applyAlignment="1">
      <alignment horizontal="center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7" fillId="0" borderId="45" xfId="0" applyFont="1" applyFill="1" applyBorder="1" applyAlignment="1">
      <alignment horizontal="right"/>
    </xf>
    <xf numFmtId="0" fontId="27" fillId="0" borderId="44" xfId="0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7" fillId="0" borderId="45" xfId="0" applyFont="1" applyFill="1" applyBorder="1">
      <alignment vertical="center"/>
    </xf>
    <xf numFmtId="0" fontId="27" fillId="0" borderId="4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Fill="1" applyBorder="1" applyAlignment="1">
      <alignment vertical="center" textRotation="180" shrinkToFit="1"/>
    </xf>
    <xf numFmtId="0" fontId="27" fillId="0" borderId="44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47" xfId="0" applyFont="1" applyBorder="1">
      <alignment vertical="center"/>
    </xf>
    <xf numFmtId="0" fontId="27" fillId="0" borderId="44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49" xfId="0" applyFont="1" applyBorder="1" applyAlignment="1">
      <alignment horizontal="right"/>
    </xf>
    <xf numFmtId="0" fontId="26" fillId="0" borderId="50" xfId="0" applyFont="1" applyFill="1" applyBorder="1" applyAlignment="1">
      <alignment vertical="center" textRotation="180" shrinkToFit="1"/>
    </xf>
    <xf numFmtId="0" fontId="26" fillId="0" borderId="50" xfId="0" applyFont="1" applyBorder="1" applyAlignment="1">
      <alignment horizontal="left" vertical="center" shrinkToFit="1"/>
    </xf>
    <xf numFmtId="0" fontId="27" fillId="0" borderId="44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center" vertical="center"/>
    </xf>
    <xf numFmtId="9" fontId="1" fillId="0" borderId="0" xfId="0" applyNumberFormat="1" applyFont="1" applyBorder="1">
      <alignment vertical="center"/>
    </xf>
    <xf numFmtId="0" fontId="33" fillId="0" borderId="44" xfId="0" applyFont="1" applyBorder="1" applyAlignment="1">
      <alignment horizontal="left" vertical="center" shrinkToFit="1"/>
    </xf>
    <xf numFmtId="0" fontId="34" fillId="0" borderId="44" xfId="0" applyFont="1" applyFill="1" applyBorder="1" applyAlignment="1">
      <alignment horizontal="left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right"/>
    </xf>
    <xf numFmtId="0" fontId="27" fillId="0" borderId="53" xfId="0" applyFont="1" applyFill="1" applyBorder="1" applyAlignment="1">
      <alignment horizontal="left" vertical="center"/>
    </xf>
    <xf numFmtId="0" fontId="27" fillId="0" borderId="40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Fill="1" applyBorder="1" applyAlignment="1">
      <alignment horizontal="center"/>
    </xf>
    <xf numFmtId="0" fontId="27" fillId="0" borderId="44" xfId="0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/>
    </xf>
    <xf numFmtId="0" fontId="26" fillId="0" borderId="0" xfId="0" applyFont="1" applyBorder="1" applyAlignment="1">
      <alignment horizontal="right"/>
    </xf>
    <xf numFmtId="0" fontId="26" fillId="0" borderId="0" xfId="0" applyFont="1">
      <alignment vertical="center"/>
    </xf>
    <xf numFmtId="0" fontId="27" fillId="0" borderId="44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6" fillId="0" borderId="44" xfId="0" applyFont="1" applyBorder="1" applyAlignment="1">
      <alignment horizontal="center" vertical="center" shrinkToFit="1"/>
    </xf>
    <xf numFmtId="0" fontId="31" fillId="0" borderId="44" xfId="0" applyFont="1" applyBorder="1" applyAlignment="1">
      <alignment horizontal="left" vertical="center" wrapText="1" shrinkToFit="1"/>
    </xf>
    <xf numFmtId="0" fontId="31" fillId="0" borderId="45" xfId="0" applyFont="1" applyBorder="1" applyAlignment="1">
      <alignment horizontal="left" vertical="center" shrinkToFit="1"/>
    </xf>
    <xf numFmtId="0" fontId="27" fillId="0" borderId="44" xfId="0" applyFont="1" applyBorder="1" applyAlignment="1">
      <alignment horizontal="center"/>
    </xf>
    <xf numFmtId="0" fontId="26" fillId="0" borderId="47" xfId="0" applyFont="1" applyBorder="1">
      <alignment vertical="center"/>
    </xf>
    <xf numFmtId="0" fontId="27" fillId="4" borderId="45" xfId="0" applyFont="1" applyFill="1" applyBorder="1">
      <alignment vertical="center"/>
    </xf>
    <xf numFmtId="0" fontId="27" fillId="0" borderId="44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center" shrinkToFit="1"/>
    </xf>
    <xf numFmtId="0" fontId="26" fillId="0" borderId="55" xfId="0" applyFont="1" applyBorder="1">
      <alignment vertical="center"/>
    </xf>
    <xf numFmtId="0" fontId="34" fillId="0" borderId="53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27" fillId="4" borderId="45" xfId="0" applyFont="1" applyFill="1" applyBorder="1" applyAlignment="1">
      <alignment horizontal="right"/>
    </xf>
    <xf numFmtId="0" fontId="27" fillId="0" borderId="44" xfId="0" applyFont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shrinkToFit="1"/>
    </xf>
    <xf numFmtId="0" fontId="27" fillId="0" borderId="51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 shrinkToFit="1"/>
    </xf>
    <xf numFmtId="0" fontId="35" fillId="0" borderId="44" xfId="0" applyFont="1" applyBorder="1" applyAlignment="1">
      <alignment horizontal="left" vertical="center" shrinkToFit="1"/>
    </xf>
    <xf numFmtId="0" fontId="26" fillId="0" borderId="56" xfId="0" applyFont="1" applyBorder="1">
      <alignment vertical="center"/>
    </xf>
    <xf numFmtId="0" fontId="26" fillId="0" borderId="52" xfId="0" applyFont="1" applyFill="1" applyBorder="1" applyAlignment="1">
      <alignment vertical="center" shrinkToFit="1"/>
    </xf>
    <xf numFmtId="0" fontId="26" fillId="0" borderId="56" xfId="0" applyFont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58" xfId="0" applyFont="1" applyBorder="1" applyAlignment="1">
      <alignment horizontal="right"/>
    </xf>
    <xf numFmtId="0" fontId="26" fillId="0" borderId="59" xfId="0" applyFont="1" applyFill="1" applyBorder="1">
      <alignment vertical="center"/>
    </xf>
    <xf numFmtId="0" fontId="26" fillId="0" borderId="60" xfId="0" applyFont="1" applyFill="1" applyBorder="1" applyAlignment="1">
      <alignment vertical="center" textRotation="180" shrinkToFit="1"/>
    </xf>
    <xf numFmtId="0" fontId="26" fillId="0" borderId="60" xfId="0" applyFont="1" applyBorder="1" applyAlignment="1">
      <alignment horizontal="left" vertical="center" shrinkToFit="1"/>
    </xf>
    <xf numFmtId="0" fontId="26" fillId="0" borderId="53" xfId="0" applyFont="1" applyFill="1" applyBorder="1" applyAlignment="1">
      <alignment vertical="center" textRotation="180" shrinkToFit="1"/>
    </xf>
    <xf numFmtId="0" fontId="27" fillId="0" borderId="5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8" fillId="0" borderId="35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left"/>
    </xf>
    <xf numFmtId="0" fontId="26" fillId="5" borderId="56" xfId="0" applyFont="1" applyFill="1" applyBorder="1" applyAlignment="1">
      <alignment horizontal="center" vertical="center" shrinkToFit="1"/>
    </xf>
    <xf numFmtId="0" fontId="26" fillId="0" borderId="56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wrapText="1" shrinkToFit="1"/>
    </xf>
    <xf numFmtId="0" fontId="1" fillId="0" borderId="61" xfId="0" applyFont="1" applyFill="1" applyBorder="1" applyAlignment="1">
      <alignment horizontal="center" vertical="center" shrinkToFit="1"/>
    </xf>
    <xf numFmtId="0" fontId="37" fillId="0" borderId="62" xfId="0" applyFont="1" applyFill="1" applyBorder="1" applyAlignment="1" applyProtection="1">
      <alignment vertical="center"/>
    </xf>
    <xf numFmtId="0" fontId="27" fillId="0" borderId="50" xfId="0" applyFont="1" applyBorder="1" applyAlignment="1">
      <alignment horizontal="left"/>
    </xf>
    <xf numFmtId="0" fontId="30" fillId="0" borderId="0" xfId="0" applyFont="1" applyAlignment="1">
      <alignment vertical="center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>
      <alignment vertical="center"/>
    </xf>
    <xf numFmtId="0" fontId="4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shrinkToFit="1"/>
    </xf>
    <xf numFmtId="0" fontId="39" fillId="0" borderId="0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right"/>
    </xf>
    <xf numFmtId="0" fontId="4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right"/>
    </xf>
    <xf numFmtId="0" fontId="42" fillId="0" borderId="33" xfId="0" applyFont="1" applyBorder="1" applyAlignment="1">
      <alignment horizontal="center" vertical="center" textRotation="255"/>
    </xf>
    <xf numFmtId="0" fontId="43" fillId="0" borderId="34" xfId="0" applyFont="1" applyBorder="1" applyAlignment="1">
      <alignment vertical="center" textRotation="255"/>
    </xf>
    <xf numFmtId="0" fontId="43" fillId="0" borderId="35" xfId="0" applyFont="1" applyFill="1" applyBorder="1" applyAlignment="1">
      <alignment horizontal="center" vertical="center"/>
    </xf>
    <xf numFmtId="0" fontId="43" fillId="0" borderId="35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2" fillId="0" borderId="43" xfId="0" applyFont="1" applyBorder="1" applyAlignment="1">
      <alignment horizontal="center"/>
    </xf>
    <xf numFmtId="0" fontId="40" fillId="0" borderId="0" xfId="0" applyFont="1">
      <alignment vertical="center"/>
    </xf>
    <xf numFmtId="0" fontId="40" fillId="0" borderId="0" xfId="0" applyFont="1" applyFill="1" applyBorder="1" applyAlignment="1">
      <alignment horizontal="left" vertical="center" wrapText="1"/>
    </xf>
    <xf numFmtId="177" fontId="40" fillId="0" borderId="0" xfId="0" applyNumberFormat="1" applyFont="1" applyBorder="1" applyAlignment="1">
      <alignment horizontal="center" vertical="center"/>
    </xf>
    <xf numFmtId="178" fontId="40" fillId="0" borderId="0" xfId="0" applyNumberFormat="1" applyFont="1" applyBorder="1" applyAlignment="1">
      <alignment horizontal="center" vertical="center"/>
    </xf>
    <xf numFmtId="0" fontId="40" fillId="0" borderId="47" xfId="0" applyFont="1" applyBorder="1">
      <alignment vertical="center"/>
    </xf>
    <xf numFmtId="0" fontId="40" fillId="0" borderId="43" xfId="0" applyFont="1" applyFill="1" applyBorder="1" applyAlignment="1">
      <alignment horizontal="center" vertical="center" shrinkToFit="1"/>
    </xf>
    <xf numFmtId="0" fontId="40" fillId="0" borderId="52" xfId="0" applyFont="1" applyBorder="1" applyAlignment="1">
      <alignment horizontal="right"/>
    </xf>
    <xf numFmtId="9" fontId="40" fillId="0" borderId="0" xfId="0" applyNumberFormat="1" applyFont="1" applyBorder="1">
      <alignment vertical="center"/>
    </xf>
    <xf numFmtId="0" fontId="31" fillId="6" borderId="39" xfId="0" applyFont="1" applyFill="1" applyBorder="1" applyAlignment="1">
      <alignment horizontal="center" vertical="center" shrinkToFit="1"/>
    </xf>
    <xf numFmtId="0" fontId="42" fillId="0" borderId="43" xfId="0" applyFont="1" applyFill="1" applyBorder="1" applyAlignment="1">
      <alignment horizontal="center"/>
    </xf>
    <xf numFmtId="0" fontId="31" fillId="0" borderId="0" xfId="0" applyFont="1" applyBorder="1" applyAlignment="1">
      <alignment horizontal="right"/>
    </xf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1" fillId="0" borderId="47" xfId="0" applyFont="1" applyBorder="1">
      <alignment vertical="center"/>
    </xf>
    <xf numFmtId="0" fontId="40" fillId="0" borderId="54" xfId="0" applyFont="1" applyBorder="1" applyAlignment="1">
      <alignment horizontal="center" vertical="center" shrinkToFit="1"/>
    </xf>
    <xf numFmtId="0" fontId="31" fillId="0" borderId="55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3" borderId="50" xfId="0" applyFont="1" applyFill="1" applyBorder="1" applyAlignment="1">
      <alignment horizontal="center" vertical="center" shrinkToFit="1"/>
    </xf>
    <xf numFmtId="0" fontId="40" fillId="0" borderId="61" xfId="0" applyFont="1" applyFill="1" applyBorder="1" applyAlignment="1">
      <alignment horizontal="center" vertical="center" shrinkToFit="1"/>
    </xf>
    <xf numFmtId="0" fontId="31" fillId="0" borderId="53" xfId="0" applyFont="1" applyFill="1" applyBorder="1" applyAlignment="1">
      <alignment vertical="center" textRotation="180" shrinkToFit="1"/>
    </xf>
    <xf numFmtId="0" fontId="31" fillId="0" borderId="53" xfId="0" applyFont="1" applyBorder="1" applyAlignment="1">
      <alignment horizontal="left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40" fillId="0" borderId="0" xfId="0" applyFont="1" applyBorder="1" applyAlignment="1">
      <alignment horizontal="right" vertical="top"/>
    </xf>
    <xf numFmtId="0" fontId="40" fillId="0" borderId="0" xfId="0" applyFont="1" applyBorder="1" applyAlignment="1">
      <alignment horizontal="left" vertical="center" shrinkToFit="1"/>
    </xf>
    <xf numFmtId="0" fontId="40" fillId="0" borderId="0" xfId="0" applyFont="1" applyFill="1" applyBorder="1">
      <alignment vertical="center"/>
    </xf>
    <xf numFmtId="0" fontId="42" fillId="0" borderId="0" xfId="0" applyFont="1">
      <alignment vertical="center"/>
    </xf>
    <xf numFmtId="0" fontId="42" fillId="0" borderId="0" xfId="0" applyFont="1" applyBorder="1" applyAlignment="1">
      <alignment horizontal="center" vertical="center"/>
    </xf>
    <xf numFmtId="0" fontId="40" fillId="0" borderId="0" xfId="0" applyFont="1" applyFill="1">
      <alignment vertical="center"/>
    </xf>
    <xf numFmtId="0" fontId="42" fillId="0" borderId="0" xfId="0" applyFont="1" applyAlignment="1">
      <alignment horizontal="center" vertical="center"/>
    </xf>
    <xf numFmtId="0" fontId="42" fillId="0" borderId="38" xfId="0" applyFont="1" applyBorder="1" applyAlignment="1">
      <alignment horizont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7" fillId="2" borderId="24" xfId="1" applyFont="1" applyFill="1" applyBorder="1" applyAlignment="1">
      <alignment horizontal="center" vertical="center"/>
    </xf>
    <xf numFmtId="0" fontId="17" fillId="2" borderId="25" xfId="1" applyFont="1" applyFill="1" applyBorder="1" applyAlignment="1">
      <alignment horizontal="center" vertical="center"/>
    </xf>
    <xf numFmtId="0" fontId="46" fillId="2" borderId="63" xfId="0" applyFont="1" applyFill="1" applyBorder="1" applyAlignment="1">
      <alignment horizontal="center" vertical="center" shrinkToFit="1"/>
    </xf>
    <xf numFmtId="0" fontId="46" fillId="8" borderId="64" xfId="0" applyFont="1" applyFill="1" applyBorder="1" applyAlignment="1">
      <alignment horizontal="center" vertical="center" shrinkToFit="1"/>
    </xf>
    <xf numFmtId="0" fontId="46" fillId="2" borderId="64" xfId="0" applyFont="1" applyFill="1" applyBorder="1" applyAlignment="1">
      <alignment horizontal="center" vertical="center" shrinkToFit="1"/>
    </xf>
    <xf numFmtId="0" fontId="49" fillId="9" borderId="8" xfId="0" applyFont="1" applyFill="1" applyBorder="1" applyAlignment="1">
      <alignment horizontal="center" vertical="center"/>
    </xf>
    <xf numFmtId="0" fontId="46" fillId="2" borderId="65" xfId="0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right" vertical="center"/>
    </xf>
    <xf numFmtId="0" fontId="13" fillId="2" borderId="66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right" vertical="center"/>
    </xf>
    <xf numFmtId="0" fontId="13" fillId="2" borderId="67" xfId="1" applyFont="1" applyFill="1" applyBorder="1" applyAlignment="1">
      <alignment horizontal="left" vertical="center"/>
    </xf>
    <xf numFmtId="0" fontId="13" fillId="2" borderId="10" xfId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left" vertical="center"/>
    </xf>
    <xf numFmtId="0" fontId="50" fillId="2" borderId="0" xfId="0" applyFont="1" applyFill="1" applyBorder="1" applyAlignment="1">
      <alignment shrinkToFit="1"/>
    </xf>
    <xf numFmtId="0" fontId="16" fillId="0" borderId="0" xfId="2" applyFont="1" applyFill="1" applyBorder="1" applyAlignment="1">
      <alignment horizontal="left" vertical="center"/>
    </xf>
    <xf numFmtId="0" fontId="53" fillId="2" borderId="0" xfId="2" applyFont="1" applyFill="1" applyBorder="1" applyAlignment="1">
      <alignment horizontal="center" vertical="center"/>
    </xf>
    <xf numFmtId="0" fontId="53" fillId="2" borderId="0" xfId="2" applyFont="1" applyFill="1" applyBorder="1" applyAlignment="1">
      <alignment horizontal="center" vertical="center" shrinkToFit="1"/>
    </xf>
    <xf numFmtId="0" fontId="53" fillId="2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" vertical="center" shrinkToFit="1"/>
    </xf>
    <xf numFmtId="0" fontId="54" fillId="10" borderId="0" xfId="2" applyFont="1" applyFill="1" applyBorder="1" applyAlignment="1">
      <alignment horizontal="center" vertical="center" shrinkToFit="1"/>
    </xf>
    <xf numFmtId="0" fontId="56" fillId="0" borderId="0" xfId="2" applyFont="1" applyAlignment="1">
      <alignment horizontal="center" vertical="center" shrinkToFit="1"/>
    </xf>
    <xf numFmtId="0" fontId="18" fillId="0" borderId="0" xfId="2" applyFont="1" applyFill="1" applyBorder="1" applyAlignment="1">
      <alignment vertical="center" shrinkToFit="1"/>
    </xf>
    <xf numFmtId="0" fontId="16" fillId="0" borderId="0" xfId="2" applyFont="1" applyFill="1" applyBorder="1" applyAlignment="1">
      <alignment vertical="center"/>
    </xf>
    <xf numFmtId="0" fontId="57" fillId="0" borderId="0" xfId="2" applyFont="1" applyFill="1" applyBorder="1" applyAlignment="1">
      <alignment vertical="center" shrinkToFit="1"/>
    </xf>
    <xf numFmtId="0" fontId="58" fillId="0" borderId="0" xfId="2" applyFont="1" applyFill="1" applyBorder="1" applyAlignment="1">
      <alignment horizontal="center" vertical="center" shrinkToFit="1"/>
    </xf>
    <xf numFmtId="0" fontId="53" fillId="10" borderId="0" xfId="2" applyFont="1" applyFill="1" applyBorder="1" applyAlignment="1">
      <alignment horizontal="center" vertical="center" shrinkToFit="1"/>
    </xf>
    <xf numFmtId="0" fontId="56" fillId="0" borderId="0" xfId="2" applyFont="1" applyBorder="1" applyAlignment="1">
      <alignment vertical="center"/>
    </xf>
    <xf numFmtId="0" fontId="56" fillId="0" borderId="0" xfId="2" applyFont="1" applyBorder="1" applyAlignment="1">
      <alignment horizontal="center" vertical="center" shrinkToFit="1"/>
    </xf>
    <xf numFmtId="0" fontId="59" fillId="0" borderId="0" xfId="2" applyFont="1" applyFill="1" applyBorder="1" applyAlignment="1">
      <alignment vertical="center" shrinkToFit="1"/>
    </xf>
    <xf numFmtId="0" fontId="60" fillId="11" borderId="18" xfId="2" applyFont="1" applyFill="1" applyBorder="1" applyAlignment="1">
      <alignment horizontal="center" vertical="center" shrinkToFit="1"/>
    </xf>
    <xf numFmtId="0" fontId="60" fillId="11" borderId="19" xfId="2" applyFont="1" applyFill="1" applyBorder="1" applyAlignment="1">
      <alignment horizontal="center" vertical="center" shrinkToFit="1"/>
    </xf>
    <xf numFmtId="0" fontId="61" fillId="11" borderId="19" xfId="2" applyFont="1" applyFill="1" applyBorder="1" applyAlignment="1">
      <alignment horizontal="center" vertical="center" shrinkToFit="1"/>
    </xf>
    <xf numFmtId="0" fontId="61" fillId="11" borderId="20" xfId="2" applyFont="1" applyFill="1" applyBorder="1" applyAlignment="1">
      <alignment horizontal="center" vertical="center" shrinkToFit="1"/>
    </xf>
    <xf numFmtId="179" fontId="18" fillId="0" borderId="26" xfId="2" applyNumberFormat="1" applyFont="1" applyFill="1" applyBorder="1" applyAlignment="1">
      <alignment horizontal="center" vertical="center" shrinkToFit="1"/>
    </xf>
    <xf numFmtId="0" fontId="18" fillId="0" borderId="21" xfId="2" applyFont="1" applyFill="1" applyBorder="1" applyAlignment="1">
      <alignment horizontal="center" vertical="center" shrinkToFit="1"/>
    </xf>
    <xf numFmtId="0" fontId="62" fillId="0" borderId="21" xfId="0" applyFont="1" applyFill="1" applyBorder="1" applyAlignment="1">
      <alignment horizontal="center" vertical="center"/>
    </xf>
    <xf numFmtId="0" fontId="54" fillId="2" borderId="21" xfId="2" applyFont="1" applyFill="1" applyBorder="1" applyAlignment="1">
      <alignment horizontal="center" vertical="center" shrinkToFit="1"/>
    </xf>
    <xf numFmtId="0" fontId="57" fillId="0" borderId="21" xfId="2" applyFont="1" applyFill="1" applyBorder="1" applyAlignment="1">
      <alignment horizontal="center" vertical="center" shrinkToFit="1"/>
    </xf>
    <xf numFmtId="0" fontId="57" fillId="0" borderId="22" xfId="2" applyFont="1" applyFill="1" applyBorder="1" applyAlignment="1">
      <alignment horizontal="center" vertical="center" shrinkToFit="1"/>
    </xf>
    <xf numFmtId="0" fontId="54" fillId="0" borderId="21" xfId="0" applyFont="1" applyFill="1" applyBorder="1" applyAlignment="1">
      <alignment horizontal="center" vertical="center"/>
    </xf>
    <xf numFmtId="0" fontId="62" fillId="2" borderId="21" xfId="2" applyFont="1" applyFill="1" applyBorder="1" applyAlignment="1">
      <alignment horizontal="center" vertical="center" shrinkToFit="1"/>
    </xf>
    <xf numFmtId="0" fontId="57" fillId="0" borderId="0" xfId="2" applyFont="1" applyFill="1" applyBorder="1" applyAlignment="1">
      <alignment vertical="center"/>
    </xf>
    <xf numFmtId="0" fontId="63" fillId="0" borderId="0" xfId="2" applyFont="1" applyFill="1" applyBorder="1" applyAlignment="1">
      <alignment vertical="center"/>
    </xf>
    <xf numFmtId="0" fontId="54" fillId="8" borderId="21" xfId="2" applyFont="1" applyFill="1" applyBorder="1" applyAlignment="1">
      <alignment horizontal="center" vertical="center" shrinkToFit="1"/>
    </xf>
    <xf numFmtId="0" fontId="54" fillId="8" borderId="21" xfId="0" applyFont="1" applyFill="1" applyBorder="1" applyAlignment="1">
      <alignment horizontal="center" vertical="center"/>
    </xf>
    <xf numFmtId="0" fontId="54" fillId="0" borderId="21" xfId="2" applyFont="1" applyFill="1" applyBorder="1" applyAlignment="1">
      <alignment horizontal="center" vertical="center" shrinkToFit="1"/>
    </xf>
    <xf numFmtId="0" fontId="64" fillId="0" borderId="21" xfId="2" applyFont="1" applyFill="1" applyBorder="1" applyAlignment="1">
      <alignment horizontal="center" vertical="center" shrinkToFit="1"/>
    </xf>
    <xf numFmtId="0" fontId="18" fillId="0" borderId="21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 shrinkToFit="1"/>
    </xf>
    <xf numFmtId="0" fontId="54" fillId="0" borderId="24" xfId="0" applyFont="1" applyFill="1" applyBorder="1" applyAlignment="1">
      <alignment horizontal="center" vertical="center"/>
    </xf>
    <xf numFmtId="0" fontId="54" fillId="2" borderId="24" xfId="2" applyFont="1" applyFill="1" applyBorder="1" applyAlignment="1">
      <alignment horizontal="center" vertical="center" shrinkToFit="1"/>
    </xf>
    <xf numFmtId="0" fontId="18" fillId="0" borderId="24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left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wrapText="1" shrinkToFit="1"/>
    </xf>
    <xf numFmtId="0" fontId="27" fillId="0" borderId="45" xfId="0" applyFont="1" applyFill="1" applyBorder="1" applyAlignment="1">
      <alignment horizontal="right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52" xfId="0" applyFont="1" applyFill="1" applyBorder="1" applyAlignment="1">
      <alignment vertical="center" textRotation="180" shrinkToFit="1"/>
    </xf>
    <xf numFmtId="0" fontId="34" fillId="0" borderId="56" xfId="0" applyFont="1" applyBorder="1" applyAlignment="1">
      <alignment horizontal="left" vertical="center" shrinkToFit="1"/>
    </xf>
    <xf numFmtId="0" fontId="38" fillId="0" borderId="16" xfId="0" applyFont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53" xfId="0" applyFont="1" applyFill="1" applyBorder="1" applyAlignment="1">
      <alignment vertical="center" textRotation="180" shrinkToFit="1"/>
    </xf>
    <xf numFmtId="0" fontId="31" fillId="0" borderId="53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5" xfId="0" applyFont="1" applyFill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26" fillId="0" borderId="45" xfId="0" applyFont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0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50" xfId="0" applyFont="1" applyBorder="1" applyAlignment="1">
      <alignment horizontal="left" vertical="center" shrinkToFit="1"/>
    </xf>
    <xf numFmtId="0" fontId="26" fillId="0" borderId="50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5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1" fillId="0" borderId="44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wrapText="1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31" fillId="0" borderId="45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52" xfId="0" applyFont="1" applyFill="1" applyBorder="1" applyAlignment="1">
      <alignment vertical="center" textRotation="180" shrinkToFit="1"/>
    </xf>
    <xf numFmtId="0" fontId="34" fillId="0" borderId="56" xfId="0" applyFont="1" applyBorder="1" applyAlignment="1">
      <alignment horizontal="left" vertical="center" shrinkToFit="1"/>
    </xf>
    <xf numFmtId="0" fontId="38" fillId="0" borderId="16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0" xfId="0" applyFont="1" applyFill="1">
      <alignment vertical="center"/>
    </xf>
    <xf numFmtId="0" fontId="26" fillId="3" borderId="39" xfId="0" applyFont="1" applyFill="1" applyBorder="1" applyAlignment="1">
      <alignment horizontal="center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60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6" fillId="0" borderId="44" xfId="0" applyFont="1" applyFill="1" applyBorder="1" applyAlignment="1">
      <alignment vertical="center" textRotation="180" shrinkToFit="1"/>
    </xf>
    <xf numFmtId="0" fontId="0" fillId="0" borderId="0" xfId="0" applyFont="1">
      <alignment vertical="center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Fill="1" applyBorder="1" applyAlignment="1">
      <alignment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50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52" xfId="0" applyFont="1" applyFill="1" applyBorder="1" applyAlignment="1">
      <alignment vertical="center" textRotation="180" shrinkToFit="1"/>
    </xf>
    <xf numFmtId="0" fontId="32" fillId="0" borderId="44" xfId="0" applyFont="1" applyBorder="1" applyAlignment="1">
      <alignment horizontal="left" vertical="center" shrinkToFit="1"/>
    </xf>
    <xf numFmtId="0" fontId="34" fillId="0" borderId="56" xfId="0" applyFont="1" applyBorder="1" applyAlignment="1">
      <alignment horizontal="left" vertical="center" shrinkToFit="1"/>
    </xf>
    <xf numFmtId="0" fontId="38" fillId="0" borderId="16" xfId="0" applyFont="1" applyBorder="1" applyAlignment="1">
      <alignment horizontal="left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wrapText="1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5" xfId="0" applyFont="1" applyBorder="1" applyAlignment="1">
      <alignment horizontal="left" vertical="center" shrinkToFit="1"/>
    </xf>
    <xf numFmtId="0" fontId="31" fillId="0" borderId="45" xfId="0" applyFont="1" applyBorder="1" applyAlignment="1">
      <alignment horizontal="left" vertical="center" shrinkToFit="1"/>
    </xf>
    <xf numFmtId="0" fontId="34" fillId="0" borderId="78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36" fillId="0" borderId="44" xfId="0" applyFont="1" applyFill="1" applyBorder="1" applyAlignment="1">
      <alignment horizontal="left" vertical="center" shrinkToFit="1"/>
    </xf>
    <xf numFmtId="0" fontId="36" fillId="0" borderId="60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wrapText="1" shrinkToFit="1"/>
    </xf>
    <xf numFmtId="0" fontId="31" fillId="0" borderId="53" xfId="0" applyFont="1" applyFill="1" applyBorder="1" applyAlignment="1">
      <alignment vertical="center" textRotation="180" shrinkToFit="1"/>
    </xf>
    <xf numFmtId="0" fontId="31" fillId="0" borderId="53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5" xfId="0" applyFont="1" applyBorder="1" applyAlignment="1">
      <alignment horizontal="left" vertical="center" shrinkToFit="1"/>
    </xf>
    <xf numFmtId="0" fontId="31" fillId="0" borderId="45" xfId="0" applyFont="1" applyBorder="1" applyAlignment="1">
      <alignment horizontal="left" vertical="center" shrinkToFit="1"/>
    </xf>
    <xf numFmtId="0" fontId="31" fillId="0" borderId="77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34" fillId="0" borderId="53" xfId="0" applyFont="1" applyBorder="1" applyAlignment="1">
      <alignment horizontal="left" vertical="center" shrinkToFit="1"/>
    </xf>
    <xf numFmtId="0" fontId="26" fillId="4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0" borderId="53" xfId="0" applyFont="1" applyFill="1" applyBorder="1" applyAlignment="1">
      <alignment vertical="center" textRotation="180" shrinkToFit="1"/>
    </xf>
    <xf numFmtId="0" fontId="31" fillId="0" borderId="53" xfId="0" applyFont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26" fillId="0" borderId="56" xfId="0" applyFont="1" applyBorder="1">
      <alignment vertical="center"/>
    </xf>
    <xf numFmtId="0" fontId="26" fillId="0" borderId="52" xfId="0" applyFont="1" applyFill="1" applyBorder="1" applyAlignment="1">
      <alignment vertical="center" shrinkToFit="1"/>
    </xf>
    <xf numFmtId="0" fontId="31" fillId="0" borderId="44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left" vertical="center" shrinkToFit="1"/>
    </xf>
    <xf numFmtId="0" fontId="34" fillId="0" borderId="56" xfId="0" applyFont="1" applyBorder="1">
      <alignment vertical="center"/>
    </xf>
    <xf numFmtId="0" fontId="26" fillId="0" borderId="56" xfId="0" applyFont="1" applyFill="1" applyBorder="1">
      <alignment vertical="center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34" fillId="0" borderId="44" xfId="0" applyFont="1" applyFill="1" applyBorder="1" applyAlignment="1">
      <alignment horizontal="left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5" xfId="0" applyFont="1" applyBorder="1" applyAlignment="1">
      <alignment horizontal="left" vertical="center" shrinkToFit="1"/>
    </xf>
    <xf numFmtId="0" fontId="26" fillId="0" borderId="45" xfId="0" applyFont="1" applyFill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3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wrapText="1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81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31" fillId="0" borderId="44" xfId="0" applyFont="1" applyFill="1" applyBorder="1" applyAlignment="1">
      <alignment vertical="center" textRotation="180" shrinkToFit="1"/>
    </xf>
    <xf numFmtId="0" fontId="31" fillId="0" borderId="53" xfId="0" applyFont="1" applyFill="1" applyBorder="1" applyAlignment="1">
      <alignment vertical="center" textRotation="180" shrinkToFit="1"/>
    </xf>
    <xf numFmtId="0" fontId="31" fillId="0" borderId="53" xfId="0" applyFont="1" applyBorder="1" applyAlignment="1">
      <alignment horizontal="left" vertical="center" shrinkToFit="1"/>
    </xf>
    <xf numFmtId="0" fontId="31" fillId="3" borderId="39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26" fillId="0" borderId="53" xfId="0" applyFont="1" applyFill="1" applyBorder="1" applyAlignment="1">
      <alignment vertical="center" textRotation="180" shrinkToFit="1"/>
    </xf>
    <xf numFmtId="0" fontId="26" fillId="0" borderId="53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40" fillId="0" borderId="0" xfId="0" applyFont="1">
      <alignment vertical="center"/>
    </xf>
    <xf numFmtId="0" fontId="1" fillId="0" borderId="0" xfId="0" applyFont="1">
      <alignment vertical="center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Fill="1" applyBorder="1" applyAlignment="1">
      <alignment horizontal="left" vertical="center" shrinkToFit="1"/>
    </xf>
    <xf numFmtId="0" fontId="36" fillId="0" borderId="44" xfId="0" applyFont="1" applyFill="1" applyBorder="1" applyAlignment="1">
      <alignment horizontal="left" vertical="center" shrinkToFit="1"/>
    </xf>
    <xf numFmtId="0" fontId="36" fillId="0" borderId="44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1" fillId="0" borderId="52" xfId="0" applyFont="1" applyFill="1" applyBorder="1" applyAlignment="1">
      <alignment vertical="center" textRotation="180" shrinkToFit="1"/>
    </xf>
    <xf numFmtId="0" fontId="32" fillId="0" borderId="44" xfId="0" applyFont="1" applyBorder="1" applyAlignment="1">
      <alignment horizontal="left" vertical="center" shrinkToFit="1"/>
    </xf>
    <xf numFmtId="0" fontId="34" fillId="0" borderId="56" xfId="0" applyFont="1" applyBorder="1" applyAlignment="1">
      <alignment horizontal="left" vertical="center" shrinkToFit="1"/>
    </xf>
    <xf numFmtId="0" fontId="38" fillId="0" borderId="16" xfId="0" applyFont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Fill="1" applyBorder="1" applyAlignment="1">
      <alignment vertical="center" textRotation="180" shrinkToFit="1"/>
    </xf>
    <xf numFmtId="0" fontId="34" fillId="0" borderId="44" xfId="0" applyFont="1" applyBorder="1" applyAlignment="1">
      <alignment horizontal="left" vertical="center" shrinkToFit="1"/>
    </xf>
    <xf numFmtId="0" fontId="28" fillId="3" borderId="50" xfId="0" applyFont="1" applyFill="1" applyBorder="1" applyAlignment="1">
      <alignment horizontal="center" vertical="center" wrapText="1" shrinkToFit="1"/>
    </xf>
    <xf numFmtId="0" fontId="31" fillId="0" borderId="78" xfId="0" applyFont="1" applyBorder="1" applyAlignment="1">
      <alignment horizontal="left" vertical="center" shrinkToFit="1"/>
    </xf>
    <xf numFmtId="0" fontId="31" fillId="0" borderId="78" xfId="0" applyFont="1" applyFill="1" applyBorder="1" applyAlignment="1">
      <alignment vertical="center" textRotation="180" shrinkToFit="1"/>
    </xf>
    <xf numFmtId="176" fontId="12" fillId="0" borderId="12" xfId="0" applyNumberFormat="1" applyFont="1" applyFill="1" applyBorder="1" applyAlignment="1">
      <alignment vertical="center" wrapText="1"/>
    </xf>
    <xf numFmtId="176" fontId="12" fillId="0" borderId="13" xfId="0" applyNumberFormat="1" applyFont="1" applyFill="1" applyBorder="1" applyAlignment="1">
      <alignment vertical="center" wrapText="1"/>
    </xf>
    <xf numFmtId="176" fontId="12" fillId="0" borderId="14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vertical="center" wrapText="1"/>
    </xf>
    <xf numFmtId="176" fontId="12" fillId="0" borderId="5" xfId="0" applyNumberFormat="1" applyFont="1" applyFill="1" applyBorder="1" applyAlignment="1">
      <alignment vertical="center" wrapText="1"/>
    </xf>
    <xf numFmtId="176" fontId="12" fillId="0" borderId="6" xfId="0" applyNumberFormat="1" applyFont="1" applyFill="1" applyBorder="1" applyAlignment="1">
      <alignment vertical="center" wrapText="1"/>
    </xf>
    <xf numFmtId="176" fontId="12" fillId="0" borderId="7" xfId="0" applyNumberFormat="1" applyFont="1" applyFill="1" applyBorder="1" applyAlignment="1">
      <alignment vertical="center" wrapText="1"/>
    </xf>
    <xf numFmtId="0" fontId="13" fillId="0" borderId="15" xfId="1" applyFont="1" applyFill="1" applyBorder="1"/>
    <xf numFmtId="0" fontId="13" fillId="0" borderId="16" xfId="1" applyFont="1" applyFill="1" applyBorder="1"/>
    <xf numFmtId="0" fontId="13" fillId="0" borderId="17" xfId="1" applyFont="1" applyFill="1" applyBorder="1"/>
    <xf numFmtId="0" fontId="13" fillId="0" borderId="18" xfId="1" applyFont="1" applyFill="1" applyBorder="1"/>
    <xf numFmtId="0" fontId="13" fillId="0" borderId="19" xfId="1" applyFont="1" applyFill="1" applyBorder="1"/>
    <xf numFmtId="0" fontId="13" fillId="0" borderId="20" xfId="1" applyFont="1" applyFill="1" applyBorder="1"/>
    <xf numFmtId="0" fontId="13" fillId="0" borderId="21" xfId="1" applyFont="1" applyFill="1" applyBorder="1"/>
    <xf numFmtId="0" fontId="13" fillId="0" borderId="22" xfId="1" applyFont="1" applyFill="1" applyBorder="1"/>
    <xf numFmtId="0" fontId="13" fillId="0" borderId="23" xfId="1" applyFont="1" applyFill="1" applyBorder="1"/>
    <xf numFmtId="0" fontId="13" fillId="0" borderId="24" xfId="1" applyFont="1" applyFill="1" applyBorder="1"/>
    <xf numFmtId="0" fontId="13" fillId="0" borderId="25" xfId="1" applyFont="1" applyFill="1" applyBorder="1"/>
    <xf numFmtId="0" fontId="15" fillId="0" borderId="5" xfId="0" applyFont="1" applyFill="1" applyBorder="1" applyAlignment="1">
      <alignment vertical="center" shrinkToFit="1"/>
    </xf>
    <xf numFmtId="0" fontId="15" fillId="0" borderId="6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vertical="center" shrinkToFit="1"/>
    </xf>
    <xf numFmtId="0" fontId="15" fillId="0" borderId="13" xfId="0" applyFont="1" applyFill="1" applyBorder="1" applyAlignment="1">
      <alignment vertical="center" shrinkToFit="1"/>
    </xf>
    <xf numFmtId="0" fontId="15" fillId="0" borderId="14" xfId="0" applyFont="1" applyFill="1" applyBorder="1" applyAlignment="1">
      <alignment vertical="center" shrinkToFit="1"/>
    </xf>
    <xf numFmtId="0" fontId="17" fillId="0" borderId="18" xfId="1" applyFont="1" applyFill="1" applyBorder="1"/>
    <xf numFmtId="0" fontId="17" fillId="0" borderId="21" xfId="1" applyFont="1" applyFill="1" applyBorder="1"/>
    <xf numFmtId="0" fontId="17" fillId="0" borderId="22" xfId="1" applyFont="1" applyFill="1" applyBorder="1"/>
    <xf numFmtId="0" fontId="17" fillId="0" borderId="26" xfId="1" applyFont="1" applyFill="1" applyBorder="1"/>
    <xf numFmtId="0" fontId="17" fillId="0" borderId="23" xfId="1" applyFont="1" applyFill="1" applyBorder="1"/>
    <xf numFmtId="0" fontId="17" fillId="0" borderId="24" xfId="1" applyFont="1" applyFill="1" applyBorder="1"/>
    <xf numFmtId="0" fontId="17" fillId="0" borderId="25" xfId="1" applyFont="1" applyFill="1" applyBorder="1"/>
    <xf numFmtId="0" fontId="17" fillId="0" borderId="20" xfId="1" applyFont="1" applyFill="1" applyBorder="1"/>
    <xf numFmtId="0" fontId="17" fillId="0" borderId="27" xfId="1" applyFont="1" applyFill="1" applyBorder="1"/>
    <xf numFmtId="0" fontId="17" fillId="0" borderId="28" xfId="1" applyFont="1" applyFill="1" applyBorder="1"/>
    <xf numFmtId="0" fontId="17" fillId="0" borderId="29" xfId="1" applyFont="1" applyFill="1" applyBorder="1"/>
    <xf numFmtId="0" fontId="17" fillId="0" borderId="30" xfId="1" applyFont="1" applyFill="1" applyBorder="1"/>
    <xf numFmtId="0" fontId="17" fillId="0" borderId="31" xfId="1" applyFont="1" applyFill="1" applyBorder="1"/>
    <xf numFmtId="0" fontId="17" fillId="0" borderId="32" xfId="1" applyFont="1" applyFill="1" applyBorder="1"/>
    <xf numFmtId="0" fontId="18" fillId="0" borderId="21" xfId="1" applyFont="1" applyFill="1" applyBorder="1"/>
    <xf numFmtId="0" fontId="18" fillId="0" borderId="22" xfId="1" applyFont="1" applyFill="1" applyBorder="1"/>
    <xf numFmtId="0" fontId="18" fillId="0" borderId="25" xfId="1" applyFont="1" applyFill="1" applyBorder="1"/>
    <xf numFmtId="0" fontId="18" fillId="0" borderId="24" xfId="1" applyFont="1" applyFill="1" applyBorder="1"/>
    <xf numFmtId="0" fontId="82" fillId="0" borderId="44" xfId="0" applyFont="1" applyBorder="1" applyAlignment="1">
      <alignment horizontal="left" vertical="center" shrinkToFit="1"/>
    </xf>
    <xf numFmtId="0" fontId="82" fillId="0" borderId="44" xfId="0" applyFont="1" applyFill="1" applyBorder="1" applyAlignment="1">
      <alignment horizontal="left" vertical="center" shrinkToFit="1"/>
    </xf>
    <xf numFmtId="0" fontId="82" fillId="3" borderId="39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left" vertical="center" shrinkToFit="1"/>
    </xf>
    <xf numFmtId="0" fontId="27" fillId="0" borderId="40" xfId="0" applyFont="1" applyFill="1" applyBorder="1">
      <alignment vertical="center"/>
    </xf>
    <xf numFmtId="0" fontId="27" fillId="0" borderId="44" xfId="0" applyFont="1" applyFill="1" applyBorder="1" applyAlignment="1">
      <alignment horizontal="right"/>
    </xf>
    <xf numFmtId="0" fontId="27" fillId="0" borderId="44" xfId="0" applyFont="1" applyFill="1" applyBorder="1">
      <alignment vertical="center"/>
    </xf>
    <xf numFmtId="0" fontId="27" fillId="0" borderId="60" xfId="0" applyFont="1" applyFill="1" applyBorder="1" applyAlignment="1">
      <alignment horizontal="right"/>
    </xf>
    <xf numFmtId="0" fontId="26" fillId="0" borderId="44" xfId="0" applyFont="1" applyBorder="1" applyAlignment="1">
      <alignment vertical="center" textRotation="180" shrinkToFit="1"/>
    </xf>
    <xf numFmtId="0" fontId="36" fillId="0" borderId="60" xfId="0" applyFont="1" applyFill="1" applyBorder="1" applyAlignment="1">
      <alignment vertical="center" textRotation="180" shrinkToFit="1"/>
    </xf>
    <xf numFmtId="0" fontId="26" fillId="0" borderId="44" xfId="0" applyFont="1" applyBorder="1" applyAlignment="1">
      <alignment horizontal="left" vertical="center" shrinkToFit="1"/>
    </xf>
    <xf numFmtId="0" fontId="36" fillId="0" borderId="44" xfId="0" applyFont="1" applyFill="1" applyBorder="1" applyAlignment="1">
      <alignment vertical="center" textRotation="180" shrinkToFit="1"/>
    </xf>
    <xf numFmtId="0" fontId="26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/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shrinkToFit="1"/>
    </xf>
    <xf numFmtId="0" fontId="4" fillId="0" borderId="0" xfId="1" applyFont="1" applyFill="1" applyBorder="1"/>
    <xf numFmtId="0" fontId="4" fillId="0" borderId="0" xfId="1" applyFont="1" applyFill="1" applyAlignment="1"/>
    <xf numFmtId="0" fontId="84" fillId="0" borderId="0" xfId="1" applyFont="1" applyFill="1"/>
    <xf numFmtId="0" fontId="85" fillId="0" borderId="0" xfId="1" applyFont="1" applyFill="1"/>
    <xf numFmtId="0" fontId="81" fillId="0" borderId="44" xfId="0" applyFont="1" applyBorder="1" applyAlignment="1">
      <alignment horizontal="left" vertical="center" shrinkToFit="1"/>
    </xf>
    <xf numFmtId="0" fontId="31" fillId="34" borderId="39" xfId="0" applyFont="1" applyFill="1" applyBorder="1" applyAlignment="1">
      <alignment horizontal="center" vertical="center" shrinkToFit="1"/>
    </xf>
    <xf numFmtId="0" fontId="81" fillId="0" borderId="60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vertical="center" shrinkToFit="1"/>
    </xf>
    <xf numFmtId="0" fontId="88" fillId="0" borderId="8" xfId="0" applyFont="1" applyFill="1" applyBorder="1" applyAlignment="1">
      <alignment vertical="center"/>
    </xf>
    <xf numFmtId="0" fontId="88" fillId="0" borderId="0" xfId="0" applyFont="1" applyFill="1" applyBorder="1" applyAlignment="1">
      <alignment vertical="center"/>
    </xf>
    <xf numFmtId="0" fontId="88" fillId="0" borderId="9" xfId="0" applyFont="1" applyFill="1" applyBorder="1" applyAlignment="1">
      <alignment vertical="center"/>
    </xf>
    <xf numFmtId="0" fontId="88" fillId="0" borderId="8" xfId="0" applyFont="1" applyFill="1" applyBorder="1" applyAlignment="1">
      <alignment vertical="center" shrinkToFit="1"/>
    </xf>
    <xf numFmtId="0" fontId="88" fillId="0" borderId="0" xfId="0" applyFont="1" applyFill="1" applyBorder="1" applyAlignment="1">
      <alignment vertical="center" shrinkToFit="1"/>
    </xf>
    <xf numFmtId="0" fontId="88" fillId="0" borderId="9" xfId="0" applyFont="1" applyFill="1" applyBorder="1" applyAlignment="1">
      <alignment vertical="center" shrinkToFit="1"/>
    </xf>
    <xf numFmtId="0" fontId="88" fillId="0" borderId="10" xfId="0" applyFont="1" applyFill="1" applyBorder="1" applyAlignment="1">
      <alignment vertical="center" shrinkToFit="1"/>
    </xf>
    <xf numFmtId="0" fontId="88" fillId="0" borderId="1" xfId="0" applyFont="1" applyFill="1" applyBorder="1" applyAlignment="1">
      <alignment vertical="center" shrinkToFit="1"/>
    </xf>
    <xf numFmtId="0" fontId="88" fillId="0" borderId="11" xfId="0" applyFont="1" applyFill="1" applyBorder="1" applyAlignment="1">
      <alignment vertical="center" shrinkToFit="1"/>
    </xf>
    <xf numFmtId="0" fontId="89" fillId="0" borderId="26" xfId="1" applyFont="1" applyFill="1" applyBorder="1"/>
    <xf numFmtId="0" fontId="90" fillId="0" borderId="21" xfId="1" applyFont="1" applyFill="1" applyBorder="1"/>
    <xf numFmtId="0" fontId="89" fillId="0" borderId="21" xfId="1" applyFont="1" applyFill="1" applyBorder="1"/>
    <xf numFmtId="0" fontId="90" fillId="0" borderId="22" xfId="1" applyFont="1" applyFill="1" applyBorder="1"/>
    <xf numFmtId="0" fontId="89" fillId="0" borderId="23" xfId="1" applyFont="1" applyFill="1" applyBorder="1"/>
    <xf numFmtId="0" fontId="90" fillId="0" borderId="24" xfId="1" applyFont="1" applyFill="1" applyBorder="1"/>
    <xf numFmtId="0" fontId="89" fillId="0" borderId="24" xfId="1" applyFont="1" applyFill="1" applyBorder="1"/>
    <xf numFmtId="0" fontId="90" fillId="0" borderId="25" xfId="1" applyFont="1" applyFill="1" applyBorder="1"/>
    <xf numFmtId="0" fontId="91" fillId="0" borderId="0" xfId="1" applyFont="1" applyFill="1" applyAlignment="1"/>
    <xf numFmtId="0" fontId="4" fillId="0" borderId="0" xfId="0" applyFont="1" applyFill="1">
      <alignment vertical="center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vertical="center" textRotation="180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5" xfId="0" applyFont="1" applyFill="1" applyBorder="1" applyAlignment="1">
      <alignment horizontal="left" vertical="center" shrinkToFit="1"/>
    </xf>
    <xf numFmtId="0" fontId="3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34" fillId="0" borderId="44" xfId="0" applyFont="1" applyFill="1" applyBorder="1" applyAlignment="1">
      <alignment horizontal="left" vertical="center" shrinkToFit="1"/>
    </xf>
    <xf numFmtId="0" fontId="36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31" fillId="0" borderId="44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4" xfId="0" applyFont="1" applyFill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86" fillId="0" borderId="0" xfId="0" applyFont="1" applyFill="1" applyBorder="1" applyAlignment="1">
      <alignment horizontal="left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93" fillId="0" borderId="8" xfId="0" applyFont="1" applyFill="1" applyBorder="1" applyAlignment="1">
      <alignment horizontal="center" vertical="center" shrinkToFit="1"/>
    </xf>
    <xf numFmtId="0" fontId="93" fillId="0" borderId="0" xfId="0" applyFont="1" applyFill="1" applyBorder="1" applyAlignment="1">
      <alignment horizontal="center" vertical="center" shrinkToFit="1"/>
    </xf>
    <xf numFmtId="0" fontId="93" fillId="0" borderId="9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0" fontId="92" fillId="0" borderId="8" xfId="0" applyFont="1" applyBorder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2" fillId="0" borderId="9" xfId="0" applyFont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textRotation="180" shrinkToFit="1"/>
    </xf>
    <xf numFmtId="0" fontId="26" fillId="0" borderId="40" xfId="0" applyFont="1" applyFill="1" applyBorder="1" applyAlignment="1">
      <alignment horizontal="center" vertical="center" wrapText="1" shrinkToFit="1"/>
    </xf>
    <xf numFmtId="0" fontId="26" fillId="0" borderId="44" xfId="0" applyFont="1" applyFill="1" applyBorder="1" applyAlignment="1">
      <alignment horizontal="center" vertical="center" wrapText="1" shrinkToFit="1"/>
    </xf>
    <xf numFmtId="0" fontId="26" fillId="0" borderId="50" xfId="0" applyFont="1" applyFill="1" applyBorder="1" applyAlignment="1">
      <alignment horizontal="center" vertical="center" wrapText="1" shrinkToFit="1"/>
    </xf>
    <xf numFmtId="0" fontId="27" fillId="0" borderId="43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 shrinkToFit="1"/>
    </xf>
    <xf numFmtId="0" fontId="27" fillId="0" borderId="43" xfId="0" applyFont="1" applyFill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28" fillId="0" borderId="79" xfId="0" applyFont="1" applyBorder="1" applyAlignment="1">
      <alignment horizontal="center" vertical="center" textRotation="180" shrinkToFit="1"/>
    </xf>
    <xf numFmtId="0" fontId="31" fillId="0" borderId="40" xfId="0" applyFont="1" applyFill="1" applyBorder="1" applyAlignment="1">
      <alignment horizontal="center" vertical="center" wrapText="1" shrinkToFit="1"/>
    </xf>
    <xf numFmtId="0" fontId="31" fillId="0" borderId="44" xfId="0" applyFont="1" applyFill="1" applyBorder="1" applyAlignment="1">
      <alignment horizontal="center" vertical="center" wrapText="1" shrinkToFit="1"/>
    </xf>
    <xf numFmtId="0" fontId="31" fillId="0" borderId="60" xfId="0" applyFont="1" applyFill="1" applyBorder="1" applyAlignment="1">
      <alignment horizontal="center" vertical="center" wrapText="1" shrinkToFit="1"/>
    </xf>
    <xf numFmtId="0" fontId="43" fillId="0" borderId="39" xfId="0" applyFont="1" applyBorder="1" applyAlignment="1">
      <alignment horizontal="center" vertical="center" textRotation="180" shrinkToFit="1"/>
    </xf>
    <xf numFmtId="0" fontId="31" fillId="0" borderId="50" xfId="0" applyFont="1" applyFill="1" applyBorder="1" applyAlignment="1">
      <alignment horizontal="center" vertical="center" wrapText="1" shrinkToFit="1"/>
    </xf>
    <xf numFmtId="0" fontId="42" fillId="0" borderId="43" xfId="0" applyFont="1" applyBorder="1" applyAlignment="1">
      <alignment horizontal="center" vertical="center" textRotation="255" shrinkToFit="1"/>
    </xf>
    <xf numFmtId="0" fontId="41" fillId="0" borderId="0" xfId="0" applyFont="1" applyBorder="1" applyAlignment="1">
      <alignment horizontal="left" shrinkToFit="1"/>
    </xf>
    <xf numFmtId="0" fontId="31" fillId="0" borderId="0" xfId="0" applyFont="1" applyBorder="1" applyAlignment="1">
      <alignment horizontal="left" shrinkToFit="1"/>
    </xf>
    <xf numFmtId="0" fontId="42" fillId="0" borderId="43" xfId="0" applyFont="1" applyFill="1" applyBorder="1" applyAlignment="1">
      <alignment horizontal="center" vertical="center" textRotation="255" shrinkToFit="1"/>
    </xf>
    <xf numFmtId="0" fontId="42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83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14" fontId="45" fillId="7" borderId="2" xfId="0" applyNumberFormat="1" applyFont="1" applyFill="1" applyBorder="1" applyAlignment="1">
      <alignment horizontal="center" vertical="center"/>
    </xf>
    <xf numFmtId="14" fontId="45" fillId="7" borderId="3" xfId="0" applyNumberFormat="1" applyFont="1" applyFill="1" applyBorder="1" applyAlignment="1">
      <alignment horizontal="center" vertical="center"/>
    </xf>
    <xf numFmtId="14" fontId="45" fillId="7" borderId="4" xfId="0" applyNumberFormat="1" applyFont="1" applyFill="1" applyBorder="1" applyAlignment="1">
      <alignment horizontal="center" vertical="center"/>
    </xf>
    <xf numFmtId="0" fontId="47" fillId="8" borderId="8" xfId="0" applyFont="1" applyFill="1" applyBorder="1" applyAlignment="1">
      <alignment horizontal="center" vertical="center" shrinkToFit="1"/>
    </xf>
    <xf numFmtId="0" fontId="47" fillId="8" borderId="0" xfId="0" applyFont="1" applyFill="1" applyBorder="1" applyAlignment="1">
      <alignment horizontal="center" vertical="center" shrinkToFit="1"/>
    </xf>
    <xf numFmtId="0" fontId="48" fillId="9" borderId="8" xfId="0" applyFont="1" applyFill="1" applyBorder="1" applyAlignment="1">
      <alignment horizontal="center" vertical="center"/>
    </xf>
    <xf numFmtId="0" fontId="48" fillId="9" borderId="0" xfId="0" applyFont="1" applyFill="1" applyBorder="1" applyAlignment="1">
      <alignment horizontal="center" vertical="center"/>
    </xf>
    <xf numFmtId="0" fontId="48" fillId="9" borderId="9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47" fillId="8" borderId="9" xfId="0" applyFont="1" applyFill="1" applyBorder="1" applyAlignment="1">
      <alignment horizontal="center" vertical="center" shrinkToFit="1"/>
    </xf>
    <xf numFmtId="0" fontId="47" fillId="2" borderId="8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 shrinkToFit="1"/>
    </xf>
    <xf numFmtId="0" fontId="47" fillId="2" borderId="9" xfId="0" applyFont="1" applyFill="1" applyBorder="1" applyAlignment="1">
      <alignment horizontal="center" vertical="center" shrinkToFit="1"/>
    </xf>
    <xf numFmtId="0" fontId="47" fillId="2" borderId="10" xfId="0" applyFont="1" applyFill="1" applyBorder="1" applyAlignment="1">
      <alignment horizontal="center" vertical="center" shrinkToFit="1"/>
    </xf>
    <xf numFmtId="0" fontId="47" fillId="2" borderId="1" xfId="0" applyFont="1" applyFill="1" applyBorder="1" applyAlignment="1">
      <alignment horizontal="center" vertical="center" shrinkToFit="1"/>
    </xf>
    <xf numFmtId="0" fontId="47" fillId="2" borderId="11" xfId="0" applyFont="1" applyFill="1" applyBorder="1" applyAlignment="1">
      <alignment horizontal="center" vertical="center" shrinkToFit="1"/>
    </xf>
    <xf numFmtId="0" fontId="55" fillId="0" borderId="0" xfId="2" applyFont="1" applyBorder="1" applyAlignment="1">
      <alignment horizontal="center" vertical="center" wrapText="1" shrinkToFit="1"/>
    </xf>
    <xf numFmtId="0" fontId="55" fillId="0" borderId="0" xfId="2" applyFont="1" applyBorder="1" applyAlignment="1">
      <alignment horizontal="center" vertical="center" shrinkToFit="1"/>
    </xf>
    <xf numFmtId="0" fontId="53" fillId="2" borderId="0" xfId="2" applyFont="1" applyFill="1" applyBorder="1" applyAlignment="1">
      <alignment horizontal="left" vertical="center"/>
    </xf>
    <xf numFmtId="0" fontId="64" fillId="0" borderId="0" xfId="2" applyFont="1" applyFill="1" applyBorder="1" applyAlignment="1">
      <alignment horizontal="center" vertical="center" shrinkToFit="1"/>
    </xf>
  </cellXfs>
  <cellStyles count="153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"/>
    <cellStyle name="一般 2 2" xfId="50"/>
    <cellStyle name="一般 2 2 2" xfId="21"/>
    <cellStyle name="一般 2 2 3" xfId="22"/>
    <cellStyle name="一般 3" xfId="23"/>
    <cellStyle name="一般 3 2" xfId="24"/>
    <cellStyle name="一般 3 3" xfId="25"/>
    <cellStyle name="一般 3 4" xfId="51"/>
    <cellStyle name="一般 5" xfId="26"/>
    <cellStyle name="一般 5 2" xfId="52"/>
    <cellStyle name="一般_新增Microsoft Excel 工作表" xfId="1"/>
    <cellStyle name="中等 2" xfId="27"/>
    <cellStyle name="合計 2" xfId="28"/>
    <cellStyle name="好 2" xfId="29"/>
    <cellStyle name="計算方式 2" xfId="30"/>
    <cellStyle name="貨幣 2" xfId="53"/>
    <cellStyle name="貨幣 2 10" xfId="54"/>
    <cellStyle name="貨幣 2 11" xfId="87"/>
    <cellStyle name="貨幣 2 12" xfId="120"/>
    <cellStyle name="貨幣 2 2" xfId="57"/>
    <cellStyle name="貨幣 2 2 2" xfId="61"/>
    <cellStyle name="貨幣 2 2 2 2" xfId="65"/>
    <cellStyle name="貨幣 2 2 2 2 2" xfId="86"/>
    <cellStyle name="貨幣 2 2 2 2 2 2" xfId="119"/>
    <cellStyle name="貨幣 2 2 2 2 2 3" xfId="152"/>
    <cellStyle name="貨幣 2 2 2 2 3" xfId="78"/>
    <cellStyle name="貨幣 2 2 2 2 3 2" xfId="111"/>
    <cellStyle name="貨幣 2 2 2 2 3 3" xfId="144"/>
    <cellStyle name="貨幣 2 2 2 2 4" xfId="98"/>
    <cellStyle name="貨幣 2 2 2 2 5" xfId="131"/>
    <cellStyle name="貨幣 2 2 2 3" xfId="69"/>
    <cellStyle name="貨幣 2 2 2 3 2" xfId="102"/>
    <cellStyle name="貨幣 2 2 2 3 3" xfId="135"/>
    <cellStyle name="貨幣 2 2 2 4" xfId="91"/>
    <cellStyle name="貨幣 2 2 2 5" xfId="124"/>
    <cellStyle name="貨幣 2 2 3" xfId="59"/>
    <cellStyle name="貨幣 2 2 3 2" xfId="71"/>
    <cellStyle name="貨幣 2 2 3 2 2" xfId="104"/>
    <cellStyle name="貨幣 2 2 3 2 3" xfId="137"/>
    <cellStyle name="貨幣 2 2 3 3" xfId="96"/>
    <cellStyle name="貨幣 2 2 3 4" xfId="129"/>
    <cellStyle name="貨幣 2 2 4" xfId="62"/>
    <cellStyle name="貨幣 2 2 4 2" xfId="83"/>
    <cellStyle name="貨幣 2 2 4 2 2" xfId="116"/>
    <cellStyle name="貨幣 2 2 4 2 3" xfId="149"/>
    <cellStyle name="貨幣 2 2 4 3" xfId="75"/>
    <cellStyle name="貨幣 2 2 4 3 2" xfId="108"/>
    <cellStyle name="貨幣 2 2 4 3 3" xfId="141"/>
    <cellStyle name="貨幣 2 2 4 4" xfId="94"/>
    <cellStyle name="貨幣 2 2 4 5" xfId="127"/>
    <cellStyle name="貨幣 2 2 5" xfId="67"/>
    <cellStyle name="貨幣 2 2 5 2" xfId="100"/>
    <cellStyle name="貨幣 2 2 5 3" xfId="133"/>
    <cellStyle name="貨幣 2 2 6" xfId="80"/>
    <cellStyle name="貨幣 2 2 6 2" xfId="113"/>
    <cellStyle name="貨幣 2 2 6 3" xfId="146"/>
    <cellStyle name="貨幣 2 2 7" xfId="89"/>
    <cellStyle name="貨幣 2 2 8" xfId="122"/>
    <cellStyle name="貨幣 2 3" xfId="60"/>
    <cellStyle name="貨幣 2 3 2" xfId="64"/>
    <cellStyle name="貨幣 2 3 2 2" xfId="85"/>
    <cellStyle name="貨幣 2 3 2 2 2" xfId="118"/>
    <cellStyle name="貨幣 2 3 2 2 3" xfId="151"/>
    <cellStyle name="貨幣 2 3 2 3" xfId="77"/>
    <cellStyle name="貨幣 2 3 2 3 2" xfId="110"/>
    <cellStyle name="貨幣 2 3 2 3 3" xfId="143"/>
    <cellStyle name="貨幣 2 3 2 4" xfId="97"/>
    <cellStyle name="貨幣 2 3 2 5" xfId="130"/>
    <cellStyle name="貨幣 2 3 3" xfId="68"/>
    <cellStyle name="貨幣 2 3 3 2" xfId="101"/>
    <cellStyle name="貨幣 2 3 3 3" xfId="134"/>
    <cellStyle name="貨幣 2 3 4" xfId="90"/>
    <cellStyle name="貨幣 2 3 5" xfId="123"/>
    <cellStyle name="貨幣 2 4" xfId="58"/>
    <cellStyle name="貨幣 2 4 2" xfId="63"/>
    <cellStyle name="貨幣 2 4 2 2" xfId="84"/>
    <cellStyle name="貨幣 2 4 2 2 2" xfId="117"/>
    <cellStyle name="貨幣 2 4 2 2 3" xfId="150"/>
    <cellStyle name="貨幣 2 4 2 3" xfId="76"/>
    <cellStyle name="貨幣 2 4 2 3 2" xfId="109"/>
    <cellStyle name="貨幣 2 4 2 3 3" xfId="142"/>
    <cellStyle name="貨幣 2 4 2 4" xfId="95"/>
    <cellStyle name="貨幣 2 4 2 5" xfId="128"/>
    <cellStyle name="貨幣 2 4 3" xfId="70"/>
    <cellStyle name="貨幣 2 4 3 2" xfId="103"/>
    <cellStyle name="貨幣 2 4 3 3" xfId="136"/>
    <cellStyle name="貨幣 2 4 4" xfId="88"/>
    <cellStyle name="貨幣 2 4 5" xfId="121"/>
    <cellStyle name="貨幣 2 5" xfId="56"/>
    <cellStyle name="貨幣 2 5 2" xfId="82"/>
    <cellStyle name="貨幣 2 5 2 2" xfId="115"/>
    <cellStyle name="貨幣 2 5 2 3" xfId="148"/>
    <cellStyle name="貨幣 2 5 3" xfId="74"/>
    <cellStyle name="貨幣 2 5 3 2" xfId="107"/>
    <cellStyle name="貨幣 2 5 3 3" xfId="140"/>
    <cellStyle name="貨幣 2 5 4" xfId="93"/>
    <cellStyle name="貨幣 2 5 5" xfId="126"/>
    <cellStyle name="貨幣 2 6" xfId="55"/>
    <cellStyle name="貨幣 2 6 2" xfId="81"/>
    <cellStyle name="貨幣 2 6 2 2" xfId="114"/>
    <cellStyle name="貨幣 2 6 2 3" xfId="147"/>
    <cellStyle name="貨幣 2 6 3" xfId="73"/>
    <cellStyle name="貨幣 2 6 3 2" xfId="106"/>
    <cellStyle name="貨幣 2 6 3 3" xfId="139"/>
    <cellStyle name="貨幣 2 6 4" xfId="92"/>
    <cellStyle name="貨幣 2 6 5" xfId="125"/>
    <cellStyle name="貨幣 2 7" xfId="66"/>
    <cellStyle name="貨幣 2 7 2" xfId="99"/>
    <cellStyle name="貨幣 2 7 3" xfId="132"/>
    <cellStyle name="貨幣 2 8" xfId="72"/>
    <cellStyle name="貨幣 2 8 2" xfId="105"/>
    <cellStyle name="貨幣 2 8 3" xfId="138"/>
    <cellStyle name="貨幣 2 9" xfId="79"/>
    <cellStyle name="貨幣 2 9 2" xfId="112"/>
    <cellStyle name="貨幣 2 9 3" xfId="145"/>
    <cellStyle name="連結的儲存格 2" xfId="31"/>
    <cellStyle name="備註 2" xfId="32"/>
    <cellStyle name="說明文字 2" xfId="33"/>
    <cellStyle name="輔色1 2" xfId="34"/>
    <cellStyle name="輔色2 2" xfId="35"/>
    <cellStyle name="輔色3 2" xfId="36"/>
    <cellStyle name="輔色4 2" xfId="37"/>
    <cellStyle name="輔色5 2" xfId="38"/>
    <cellStyle name="輔色6 2" xfId="39"/>
    <cellStyle name="標題 1 2" xfId="41"/>
    <cellStyle name="標題 2 2" xfId="42"/>
    <cellStyle name="標題 3 2" xfId="43"/>
    <cellStyle name="標題 4 2" xfId="44"/>
    <cellStyle name="標題 5" xfId="40"/>
    <cellStyle name="輸入 2" xfId="45"/>
    <cellStyle name="輸出 2" xfId="46"/>
    <cellStyle name="檢查儲存格 2" xfId="47"/>
    <cellStyle name="壞 2" xfId="48"/>
    <cellStyle name="警告文字 2" xfId="49"/>
  </cellStyles>
  <dxfs count="40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EBEC0"/>
      <color rgb="FFFF1D8E"/>
      <color rgb="FFFDA1A3"/>
      <color rgb="FFF25C6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5" Type="http://schemas.openxmlformats.org/officeDocument/2006/relationships/image" Target="../media/image4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10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4387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4387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33528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61912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5716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5716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28575</xdr:colOff>
      <xdr:row>0</xdr:row>
      <xdr:rowOff>838199</xdr:rowOff>
    </xdr:from>
    <xdr:to>
      <xdr:col>19</xdr:col>
      <xdr:colOff>419100</xdr:colOff>
      <xdr:row>2</xdr:row>
      <xdr:rowOff>123824</xdr:rowOff>
    </xdr:to>
    <xdr:pic>
      <xdr:nvPicPr>
        <xdr:cNvPr id="8" name="Picture 205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27975" y="838199"/>
          <a:ext cx="2143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1" name="圖片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20669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2" name="Picture 118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206692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9144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4" name="圖片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9144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228600</xdr:colOff>
      <xdr:row>0</xdr:row>
      <xdr:rowOff>356118</xdr:rowOff>
    </xdr:from>
    <xdr:to>
      <xdr:col>17</xdr:col>
      <xdr:colOff>1714500</xdr:colOff>
      <xdr:row>2</xdr:row>
      <xdr:rowOff>182880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xmlns="" id="{9122B3BD-C7A7-4CE0-9391-E9F0A6C62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0" y="356118"/>
          <a:ext cx="1485900" cy="1388862"/>
        </a:xfrm>
        <a:prstGeom prst="rect">
          <a:avLst/>
        </a:prstGeom>
      </xdr:spPr>
    </xdr:pic>
    <xdr:clientData/>
  </xdr:twoCellAnchor>
  <xdr:oneCellAnchor>
    <xdr:from>
      <xdr:col>15</xdr:col>
      <xdr:colOff>1066800</xdr:colOff>
      <xdr:row>2</xdr:row>
      <xdr:rowOff>76200</xdr:rowOff>
    </xdr:from>
    <xdr:ext cx="8801100" cy="843308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xmlns="" id="{9515C4E8-75C1-4375-900A-A617AE0287C4}"/>
            </a:ext>
          </a:extLst>
        </xdr:cNvPr>
        <xdr:cNvSpPr txBox="1"/>
      </xdr:nvSpPr>
      <xdr:spPr>
        <a:xfrm>
          <a:off x="28727400" y="1638300"/>
          <a:ext cx="8801100" cy="843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45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本公司 豬肉 「原料原產地(台灣)」</a:t>
          </a:r>
          <a:endParaRPr lang="zh-TW" altLang="zh-TW" sz="45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76676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76676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1432500" y="406717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00" y="8924925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743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743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1432500" y="2238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00" y="22383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2" name="圖片 4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0858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3488650" y="10858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1514475</xdr:colOff>
      <xdr:row>0</xdr:row>
      <xdr:rowOff>609600</xdr:rowOff>
    </xdr:from>
    <xdr:to>
      <xdr:col>19</xdr:col>
      <xdr:colOff>1057275</xdr:colOff>
      <xdr:row>1</xdr:row>
      <xdr:rowOff>590550</xdr:rowOff>
    </xdr:to>
    <xdr:pic>
      <xdr:nvPicPr>
        <xdr:cNvPr id="14" name="Picture 2050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232100" y="609600"/>
          <a:ext cx="2686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457200</xdr:colOff>
      <xdr:row>0</xdr:row>
      <xdr:rowOff>742950</xdr:rowOff>
    </xdr:from>
    <xdr:to>
      <xdr:col>17</xdr:col>
      <xdr:colOff>1238250</xdr:colOff>
      <xdr:row>1</xdr:row>
      <xdr:rowOff>571500</xdr:rowOff>
    </xdr:to>
    <xdr:pic>
      <xdr:nvPicPr>
        <xdr:cNvPr id="15" name="圖片 16" descr="林菁薇.jpg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603200" y="742950"/>
          <a:ext cx="2352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10490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10490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75628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1226820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391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5391150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19812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19812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1257300</xdr:colOff>
      <xdr:row>0</xdr:row>
      <xdr:rowOff>47625</xdr:rowOff>
    </xdr:from>
    <xdr:to>
      <xdr:col>12</xdr:col>
      <xdr:colOff>1038225</xdr:colOff>
      <xdr:row>2</xdr:row>
      <xdr:rowOff>1562100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13782675" y="47625"/>
          <a:ext cx="8858250" cy="519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</xdr:row>
      <xdr:rowOff>1200150</xdr:rowOff>
    </xdr:from>
    <xdr:to>
      <xdr:col>17</xdr:col>
      <xdr:colOff>952500</xdr:colOff>
      <xdr:row>2</xdr:row>
      <xdr:rowOff>533400</xdr:rowOff>
    </xdr:to>
    <xdr:pic>
      <xdr:nvPicPr>
        <xdr:cNvPr id="15" name="Picture 2050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803600" y="3162300"/>
          <a:ext cx="2676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1409700</xdr:rowOff>
    </xdr:from>
    <xdr:to>
      <xdr:col>17</xdr:col>
      <xdr:colOff>714375</xdr:colOff>
      <xdr:row>1</xdr:row>
      <xdr:rowOff>323850</xdr:rowOff>
    </xdr:to>
    <xdr:pic>
      <xdr:nvPicPr>
        <xdr:cNvPr id="16" name="圖片 23" descr="林菁薇.jpg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889325" y="1409700"/>
          <a:ext cx="2352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103822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103822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64198500" y="73533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198500" y="114490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36957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64198500" y="5514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198500" y="55149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1857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46424850" y="1857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1524000</xdr:colOff>
      <xdr:row>0</xdr:row>
      <xdr:rowOff>0</xdr:rowOff>
    </xdr:from>
    <xdr:to>
      <xdr:col>11</xdr:col>
      <xdr:colOff>828675</xdr:colOff>
      <xdr:row>2</xdr:row>
      <xdr:rowOff>1609725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27203400" y="0"/>
          <a:ext cx="8820150" cy="528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1171575</xdr:colOff>
      <xdr:row>1</xdr:row>
      <xdr:rowOff>952500</xdr:rowOff>
    </xdr:from>
    <xdr:to>
      <xdr:col>16</xdr:col>
      <xdr:colOff>523875</xdr:colOff>
      <xdr:row>2</xdr:row>
      <xdr:rowOff>171450</xdr:rowOff>
    </xdr:to>
    <xdr:pic>
      <xdr:nvPicPr>
        <xdr:cNvPr id="15" name="Picture 2050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206150" y="2790825"/>
          <a:ext cx="2676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1257300</xdr:colOff>
      <xdr:row>0</xdr:row>
      <xdr:rowOff>1009650</xdr:rowOff>
    </xdr:from>
    <xdr:to>
      <xdr:col>16</xdr:col>
      <xdr:colOff>285750</xdr:colOff>
      <xdr:row>1</xdr:row>
      <xdr:rowOff>76200</xdr:rowOff>
    </xdr:to>
    <xdr:pic>
      <xdr:nvPicPr>
        <xdr:cNvPr id="16" name="圖片 18" descr="林菁薇.jpg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291875" y="1009650"/>
          <a:ext cx="2352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09537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0</xdr:rowOff>
    </xdr:from>
    <xdr:to>
      <xdr:col>20</xdr:col>
      <xdr:colOff>28575</xdr:colOff>
      <xdr:row>8</xdr:row>
      <xdr:rowOff>19050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109537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0</xdr:rowOff>
    </xdr:from>
    <xdr:to>
      <xdr:col>20</xdr:col>
      <xdr:colOff>28575</xdr:colOff>
      <xdr:row>5</xdr:row>
      <xdr:rowOff>19050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6004500" y="735330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57150</xdr:rowOff>
    </xdr:from>
    <xdr:to>
      <xdr:col>21</xdr:col>
      <xdr:colOff>390525</xdr:colOff>
      <xdr:row>9</xdr:row>
      <xdr:rowOff>57150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122110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762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19050</xdr:rowOff>
    </xdr:from>
    <xdr:to>
      <xdr:col>14</xdr:col>
      <xdr:colOff>1485900</xdr:colOff>
      <xdr:row>2</xdr:row>
      <xdr:rowOff>38100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37623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8" name="圖片 4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3798" t="80214" r="10707" b="15701"/>
        <a:stretch>
          <a:fillRect/>
        </a:stretch>
      </xdr:blipFill>
      <xdr:spPr bwMode="auto">
        <a:xfrm>
          <a:off x="36004500" y="52006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11" name="Picture 118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04500" y="5200650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2" name="圖片 4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20478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19050</xdr:rowOff>
    </xdr:from>
    <xdr:to>
      <xdr:col>14</xdr:col>
      <xdr:colOff>1485900</xdr:colOff>
      <xdr:row>1</xdr:row>
      <xdr:rowOff>38100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6689050" y="20478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1438275</xdr:colOff>
      <xdr:row>0</xdr:row>
      <xdr:rowOff>38100</xdr:rowOff>
    </xdr:from>
    <xdr:to>
      <xdr:col>12</xdr:col>
      <xdr:colOff>352425</xdr:colOff>
      <xdr:row>2</xdr:row>
      <xdr:rowOff>1009650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226" t="16725" r="11758" b="38289"/>
        <a:stretch>
          <a:fillRect/>
        </a:stretch>
      </xdr:blipFill>
      <xdr:spPr bwMode="auto">
        <a:xfrm>
          <a:off x="14039850" y="38100"/>
          <a:ext cx="7915275" cy="471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495300</xdr:colOff>
      <xdr:row>1</xdr:row>
      <xdr:rowOff>1104900</xdr:rowOff>
    </xdr:from>
    <xdr:to>
      <xdr:col>16</xdr:col>
      <xdr:colOff>1390650</xdr:colOff>
      <xdr:row>2</xdr:row>
      <xdr:rowOff>438150</xdr:rowOff>
    </xdr:to>
    <xdr:pic>
      <xdr:nvPicPr>
        <xdr:cNvPr id="15" name="Picture 2050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498675" y="3133725"/>
          <a:ext cx="2695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581025</xdr:colOff>
      <xdr:row>0</xdr:row>
      <xdr:rowOff>1371600</xdr:rowOff>
    </xdr:from>
    <xdr:to>
      <xdr:col>16</xdr:col>
      <xdr:colOff>1143000</xdr:colOff>
      <xdr:row>1</xdr:row>
      <xdr:rowOff>228600</xdr:rowOff>
    </xdr:to>
    <xdr:pic>
      <xdr:nvPicPr>
        <xdr:cNvPr id="16" name="圖片 17" descr="林菁薇.jpg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584400" y="1371600"/>
          <a:ext cx="23622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3"/>
  <sheetViews>
    <sheetView view="pageBreakPreview" topLeftCell="A12" zoomScale="20" zoomScaleNormal="20" zoomScaleSheetLayoutView="20" workbookViewId="0">
      <selection activeCell="M29" sqref="M29:P29"/>
    </sheetView>
  </sheetViews>
  <sheetFormatPr defaultColWidth="9" defaultRowHeight="16.5"/>
  <cols>
    <col min="1" max="3" width="25.625" style="748" customWidth="1"/>
    <col min="4" max="4" width="33" style="748" customWidth="1"/>
    <col min="5" max="7" width="25.625" style="748" customWidth="1"/>
    <col min="8" max="8" width="33.25" style="748" customWidth="1"/>
    <col min="9" max="11" width="25.625" style="748" customWidth="1"/>
    <col min="12" max="12" width="30.75" style="748" customWidth="1"/>
    <col min="13" max="15" width="25.625" style="748" customWidth="1"/>
    <col min="16" max="16" width="31.125" style="748" customWidth="1"/>
    <col min="17" max="19" width="25.625" style="748" customWidth="1"/>
    <col min="20" max="20" width="33" style="748" customWidth="1"/>
    <col min="21" max="16384" width="9" style="748"/>
  </cols>
  <sheetData>
    <row r="1" spans="1:22" ht="71.45" customHeight="1">
      <c r="A1" s="747" t="s">
        <v>443</v>
      </c>
      <c r="B1" s="747"/>
      <c r="C1" s="747"/>
      <c r="D1" s="747"/>
      <c r="E1" s="747"/>
      <c r="F1" s="747"/>
      <c r="G1" s="747"/>
      <c r="H1" s="747"/>
      <c r="O1" s="803" t="s">
        <v>304</v>
      </c>
      <c r="P1" s="803"/>
      <c r="Q1" s="803"/>
      <c r="R1" s="749"/>
      <c r="U1" s="754"/>
      <c r="V1" s="754"/>
    </row>
    <row r="2" spans="1:22" ht="51.75" customHeight="1">
      <c r="A2" s="747"/>
      <c r="B2" s="747"/>
      <c r="C2" s="747"/>
      <c r="D2" s="747"/>
      <c r="E2" s="747"/>
      <c r="F2" s="747"/>
      <c r="G2" s="747"/>
      <c r="H2" s="747"/>
      <c r="O2" s="803" t="s">
        <v>0</v>
      </c>
      <c r="P2" s="803"/>
      <c r="Q2" s="803"/>
      <c r="R2" s="750"/>
      <c r="U2" s="754"/>
      <c r="V2" s="754"/>
    </row>
    <row r="3" spans="1:22" ht="60.6" customHeight="1" thickBot="1">
      <c r="A3" s="751"/>
      <c r="B3" s="751"/>
      <c r="C3" s="751"/>
      <c r="D3" s="751"/>
      <c r="E3" s="751"/>
      <c r="F3" s="751"/>
      <c r="G3" s="751"/>
      <c r="H3" s="751"/>
      <c r="O3" s="752"/>
      <c r="P3" s="752"/>
      <c r="Q3" s="753"/>
      <c r="R3" s="753"/>
      <c r="U3" s="754"/>
      <c r="V3" s="754"/>
    </row>
    <row r="4" spans="1:22" s="756" customFormat="1" ht="45.75" customHeight="1" thickBot="1">
      <c r="A4" s="816"/>
      <c r="B4" s="817"/>
      <c r="C4" s="817"/>
      <c r="D4" s="818"/>
      <c r="E4" s="816"/>
      <c r="F4" s="817"/>
      <c r="G4" s="817"/>
      <c r="H4" s="818"/>
      <c r="I4" s="816"/>
      <c r="J4" s="817"/>
      <c r="K4" s="817"/>
      <c r="L4" s="818"/>
      <c r="M4" s="816" t="str">
        <f>第一週明細!$B$29&amp;第一週明細!$B$30&amp;第一週明細!$B$31&amp;第一週明細!$B$32&amp;"(四)"</f>
        <v>4月1日(四)</v>
      </c>
      <c r="N4" s="817"/>
      <c r="O4" s="817"/>
      <c r="P4" s="818"/>
      <c r="Q4" s="816" t="str">
        <f>第一週明細!$B$37&amp;第一週明細!$B$38&amp;第一週明細!$B$39&amp;第一週明細!$B$40&amp;"(五)"</f>
        <v>4月2日(五)</v>
      </c>
      <c r="R4" s="817"/>
      <c r="S4" s="817"/>
      <c r="T4" s="818"/>
      <c r="U4" s="754"/>
      <c r="V4" s="754"/>
    </row>
    <row r="5" spans="1:22" s="755" customFormat="1" ht="54.95" customHeight="1">
      <c r="A5" s="810"/>
      <c r="B5" s="819"/>
      <c r="C5" s="819"/>
      <c r="D5" s="820"/>
      <c r="E5" s="810"/>
      <c r="F5" s="811"/>
      <c r="G5" s="811"/>
      <c r="H5" s="812"/>
      <c r="I5" s="804"/>
      <c r="J5" s="805"/>
      <c r="K5" s="805"/>
      <c r="L5" s="806"/>
      <c r="M5" s="804" t="s">
        <v>183</v>
      </c>
      <c r="N5" s="805"/>
      <c r="O5" s="805"/>
      <c r="P5" s="806"/>
      <c r="Q5" s="810"/>
      <c r="R5" s="811"/>
      <c r="S5" s="811"/>
      <c r="T5" s="812"/>
      <c r="U5" s="754"/>
      <c r="V5" s="754"/>
    </row>
    <row r="6" spans="1:22" s="755" customFormat="1" ht="54.95" customHeight="1">
      <c r="A6" s="804"/>
      <c r="B6" s="805"/>
      <c r="C6" s="805"/>
      <c r="D6" s="806"/>
      <c r="E6" s="804"/>
      <c r="F6" s="805"/>
      <c r="G6" s="805"/>
      <c r="H6" s="806"/>
      <c r="I6" s="804"/>
      <c r="J6" s="805"/>
      <c r="K6" s="805"/>
      <c r="L6" s="806"/>
      <c r="M6" s="804" t="s">
        <v>306</v>
      </c>
      <c r="N6" s="805"/>
      <c r="O6" s="805"/>
      <c r="P6" s="806"/>
      <c r="Q6" s="804"/>
      <c r="R6" s="805"/>
      <c r="S6" s="805"/>
      <c r="T6" s="806"/>
      <c r="U6" s="754"/>
      <c r="V6" s="754"/>
    </row>
    <row r="7" spans="1:22" s="755" customFormat="1" ht="54.95" customHeight="1">
      <c r="A7" s="804"/>
      <c r="B7" s="805"/>
      <c r="C7" s="805"/>
      <c r="D7" s="806"/>
      <c r="E7" s="804"/>
      <c r="F7" s="805"/>
      <c r="G7" s="805"/>
      <c r="H7" s="806"/>
      <c r="I7" s="804"/>
      <c r="J7" s="805"/>
      <c r="K7" s="805"/>
      <c r="L7" s="806"/>
      <c r="M7" s="804" t="s">
        <v>307</v>
      </c>
      <c r="N7" s="805"/>
      <c r="O7" s="805"/>
      <c r="P7" s="806"/>
      <c r="Q7" s="804" t="s">
        <v>305</v>
      </c>
      <c r="R7" s="805"/>
      <c r="S7" s="805"/>
      <c r="T7" s="806"/>
      <c r="U7" s="754"/>
      <c r="V7" s="754"/>
    </row>
    <row r="8" spans="1:22" s="755" customFormat="1" ht="54.95" customHeight="1">
      <c r="A8" s="804"/>
      <c r="B8" s="805"/>
      <c r="C8" s="805"/>
      <c r="D8" s="806"/>
      <c r="E8" s="804"/>
      <c r="F8" s="805"/>
      <c r="G8" s="805"/>
      <c r="H8" s="806"/>
      <c r="I8" s="804"/>
      <c r="J8" s="805"/>
      <c r="K8" s="805"/>
      <c r="L8" s="806"/>
      <c r="M8" s="804" t="s">
        <v>309</v>
      </c>
      <c r="N8" s="805"/>
      <c r="O8" s="805"/>
      <c r="P8" s="806"/>
      <c r="Q8" s="804"/>
      <c r="R8" s="805"/>
      <c r="S8" s="805"/>
      <c r="T8" s="806"/>
      <c r="U8" s="754"/>
      <c r="V8" s="754"/>
    </row>
    <row r="9" spans="1:22" s="755" customFormat="1" ht="54.95" customHeight="1">
      <c r="A9" s="804"/>
      <c r="B9" s="821"/>
      <c r="C9" s="821"/>
      <c r="D9" s="822"/>
      <c r="E9" s="804"/>
      <c r="F9" s="805"/>
      <c r="G9" s="805"/>
      <c r="H9" s="806"/>
      <c r="I9" s="804"/>
      <c r="J9" s="805"/>
      <c r="K9" s="805"/>
      <c r="L9" s="806"/>
      <c r="M9" s="823" t="s">
        <v>448</v>
      </c>
      <c r="N9" s="824"/>
      <c r="O9" s="824"/>
      <c r="P9" s="825"/>
      <c r="Q9" s="804"/>
      <c r="R9" s="805"/>
      <c r="S9" s="805"/>
      <c r="T9" s="806"/>
      <c r="U9" s="754"/>
      <c r="V9" s="754"/>
    </row>
    <row r="10" spans="1:22" s="755" customFormat="1" ht="54.95" customHeight="1" thickBot="1">
      <c r="A10" s="826"/>
      <c r="B10" s="827"/>
      <c r="C10" s="827"/>
      <c r="D10" s="828"/>
      <c r="E10" s="826"/>
      <c r="F10" s="829"/>
      <c r="G10" s="829"/>
      <c r="H10" s="830"/>
      <c r="I10" s="804"/>
      <c r="J10" s="805"/>
      <c r="K10" s="805"/>
      <c r="L10" s="806"/>
      <c r="M10" s="804" t="s">
        <v>308</v>
      </c>
      <c r="N10" s="805"/>
      <c r="O10" s="805"/>
      <c r="P10" s="806"/>
      <c r="Q10" s="826"/>
      <c r="R10" s="829"/>
      <c r="S10" s="829"/>
      <c r="T10" s="830"/>
      <c r="U10" s="754"/>
      <c r="V10" s="754"/>
    </row>
    <row r="11" spans="1:22" ht="31.5" hidden="1" customHeight="1" thickBot="1">
      <c r="A11" s="690"/>
      <c r="B11" s="691"/>
      <c r="C11" s="691"/>
      <c r="D11" s="692"/>
      <c r="E11" s="693"/>
      <c r="F11" s="694"/>
      <c r="G11" s="694"/>
      <c r="H11" s="695"/>
      <c r="I11" s="696"/>
      <c r="J11" s="697"/>
      <c r="K11" s="697"/>
      <c r="L11" s="698"/>
      <c r="M11" s="696"/>
      <c r="N11" s="697"/>
      <c r="O11" s="697"/>
      <c r="P11" s="698"/>
      <c r="Q11" s="696"/>
      <c r="R11" s="697"/>
      <c r="S11" s="697"/>
      <c r="T11" s="698"/>
      <c r="U11" s="754"/>
      <c r="V11" s="754"/>
    </row>
    <row r="12" spans="1:22" ht="25.5" customHeight="1">
      <c r="A12" s="699" t="s">
        <v>259</v>
      </c>
      <c r="B12" s="700">
        <f>第一週明細!W12</f>
        <v>0</v>
      </c>
      <c r="C12" s="700" t="s">
        <v>1</v>
      </c>
      <c r="D12" s="701">
        <f>第一週明細!W8</f>
        <v>0</v>
      </c>
      <c r="E12" s="702" t="s">
        <v>260</v>
      </c>
      <c r="F12" s="703">
        <f>第一週明細!W20</f>
        <v>0</v>
      </c>
      <c r="G12" s="703" t="s">
        <v>1</v>
      </c>
      <c r="H12" s="704">
        <f>第一週明細!W16</f>
        <v>0</v>
      </c>
      <c r="I12" s="702" t="s">
        <v>260</v>
      </c>
      <c r="J12" s="705">
        <f>第一週明細!W28</f>
        <v>0</v>
      </c>
      <c r="K12" s="703" t="s">
        <v>1</v>
      </c>
      <c r="L12" s="706">
        <f>第一週明細!W24</f>
        <v>0</v>
      </c>
      <c r="M12" s="702" t="s">
        <v>260</v>
      </c>
      <c r="N12" s="705">
        <f>第一週明細!W36</f>
        <v>691.3</v>
      </c>
      <c r="O12" s="703" t="s">
        <v>1</v>
      </c>
      <c r="P12" s="706">
        <f>第一週明細!W32</f>
        <v>22.5</v>
      </c>
      <c r="Q12" s="702" t="s">
        <v>260</v>
      </c>
      <c r="R12" s="705">
        <f>第一週明細!W44</f>
        <v>0</v>
      </c>
      <c r="S12" s="703" t="s">
        <v>1</v>
      </c>
      <c r="T12" s="706">
        <f>第一週明細!W40</f>
        <v>0</v>
      </c>
      <c r="U12" s="754"/>
      <c r="V12" s="754"/>
    </row>
    <row r="13" spans="1:22" ht="30.75" customHeight="1" thickBot="1">
      <c r="A13" s="707" t="s">
        <v>2</v>
      </c>
      <c r="B13" s="708">
        <f>第一週明細!W6</f>
        <v>0</v>
      </c>
      <c r="C13" s="708" t="s">
        <v>3</v>
      </c>
      <c r="D13" s="709">
        <f>第一週明細!W10</f>
        <v>0</v>
      </c>
      <c r="E13" s="707" t="s">
        <v>261</v>
      </c>
      <c r="F13" s="708">
        <f>第一週明細!W14</f>
        <v>0</v>
      </c>
      <c r="G13" s="708" t="s">
        <v>262</v>
      </c>
      <c r="H13" s="709">
        <f>第一週明細!W18</f>
        <v>0</v>
      </c>
      <c r="I13" s="707" t="s">
        <v>261</v>
      </c>
      <c r="J13" s="708">
        <f>第一週明細!W22</f>
        <v>0</v>
      </c>
      <c r="K13" s="708" t="s">
        <v>3</v>
      </c>
      <c r="L13" s="709">
        <f>第一週明細!W26</f>
        <v>0</v>
      </c>
      <c r="M13" s="707" t="s">
        <v>261</v>
      </c>
      <c r="N13" s="708">
        <f>第一週明細!W30</f>
        <v>95.5</v>
      </c>
      <c r="O13" s="708" t="s">
        <v>3</v>
      </c>
      <c r="P13" s="709">
        <f>第一週明細!W34</f>
        <v>26.7</v>
      </c>
      <c r="Q13" s="707" t="s">
        <v>261</v>
      </c>
      <c r="R13" s="708">
        <f>第一週明細!W38</f>
        <v>0</v>
      </c>
      <c r="S13" s="708" t="s">
        <v>3</v>
      </c>
      <c r="T13" s="709">
        <f>第一週明細!W42</f>
        <v>0</v>
      </c>
      <c r="U13" s="754"/>
      <c r="V13" s="754"/>
    </row>
    <row r="14" spans="1:22" s="756" customFormat="1" ht="55.5" customHeight="1" thickBot="1">
      <c r="A14" s="831" t="str">
        <f>第二週明細!$B$5&amp;第二週明細!$B$6&amp;第二週明細!$B$7&amp;第二週明細!$B$8&amp;"(一)"</f>
        <v>4月5日(一)</v>
      </c>
      <c r="B14" s="832"/>
      <c r="C14" s="832"/>
      <c r="D14" s="833"/>
      <c r="E14" s="816" t="str">
        <f>第二週明細!$B$13&amp;第二週明細!$B$14&amp;第二週明細!$B$15&amp;第二週明細!$B$16&amp;"(二)"</f>
        <v>4月6日(二)</v>
      </c>
      <c r="F14" s="817"/>
      <c r="G14" s="817"/>
      <c r="H14" s="818"/>
      <c r="I14" s="816" t="str">
        <f>第二週明細!$B$21&amp;第二週明細!$B$22&amp;第二週明細!$B$23&amp;第二週明細!$B$24&amp;"(三)"</f>
        <v>4月7日(三)</v>
      </c>
      <c r="J14" s="817"/>
      <c r="K14" s="817"/>
      <c r="L14" s="818"/>
      <c r="M14" s="816" t="str">
        <f>第二週明細!$B$29&amp;第二週明細!$B$30&amp;第二週明細!$B$31&amp;第二週明細!$B$32&amp;"(四)"</f>
        <v>4月8日(四)</v>
      </c>
      <c r="N14" s="817"/>
      <c r="O14" s="817"/>
      <c r="P14" s="818"/>
      <c r="Q14" s="816" t="str">
        <f>第二週明細!$B$37&amp;第二週明細!$B$38&amp;第二週明細!$B$39&amp;第二週明細!$B$40&amp;"(五)"</f>
        <v>4月9日(五)</v>
      </c>
      <c r="R14" s="817"/>
      <c r="S14" s="817"/>
      <c r="T14" s="818"/>
      <c r="U14" s="754"/>
      <c r="V14" s="754"/>
    </row>
    <row r="15" spans="1:22" s="755" customFormat="1" ht="54.95" customHeight="1">
      <c r="A15" s="804"/>
      <c r="B15" s="805"/>
      <c r="C15" s="805"/>
      <c r="D15" s="806"/>
      <c r="E15" s="804" t="s">
        <v>263</v>
      </c>
      <c r="F15" s="805"/>
      <c r="G15" s="805"/>
      <c r="H15" s="806"/>
      <c r="I15" s="804" t="s">
        <v>179</v>
      </c>
      <c r="J15" s="805"/>
      <c r="K15" s="805"/>
      <c r="L15" s="806"/>
      <c r="M15" s="804" t="s">
        <v>183</v>
      </c>
      <c r="N15" s="805"/>
      <c r="O15" s="805"/>
      <c r="P15" s="806"/>
      <c r="Q15" s="810" t="s">
        <v>429</v>
      </c>
      <c r="R15" s="811" t="s">
        <v>315</v>
      </c>
      <c r="S15" s="811" t="s">
        <v>315</v>
      </c>
      <c r="T15" s="812" t="s">
        <v>315</v>
      </c>
      <c r="U15" s="754"/>
      <c r="V15" s="754"/>
    </row>
    <row r="16" spans="1:22" s="755" customFormat="1" ht="54.95" customHeight="1">
      <c r="A16" s="804"/>
      <c r="B16" s="805"/>
      <c r="C16" s="805"/>
      <c r="D16" s="806"/>
      <c r="E16" s="804" t="s">
        <v>182</v>
      </c>
      <c r="F16" s="805"/>
      <c r="G16" s="805"/>
      <c r="H16" s="806"/>
      <c r="I16" s="804" t="s">
        <v>186</v>
      </c>
      <c r="J16" s="805"/>
      <c r="K16" s="805"/>
      <c r="L16" s="806"/>
      <c r="M16" s="804" t="s">
        <v>364</v>
      </c>
      <c r="N16" s="805"/>
      <c r="O16" s="805"/>
      <c r="P16" s="806"/>
      <c r="Q16" s="804" t="s">
        <v>185</v>
      </c>
      <c r="R16" s="805"/>
      <c r="S16" s="805"/>
      <c r="T16" s="806"/>
      <c r="U16" s="754"/>
      <c r="V16" s="754"/>
    </row>
    <row r="17" spans="1:24" s="755" customFormat="1" ht="54.95" customHeight="1">
      <c r="A17" s="804" t="s">
        <v>305</v>
      </c>
      <c r="B17" s="805"/>
      <c r="C17" s="805"/>
      <c r="D17" s="806"/>
      <c r="E17" s="813" t="s">
        <v>450</v>
      </c>
      <c r="F17" s="814"/>
      <c r="G17" s="814"/>
      <c r="H17" s="815"/>
      <c r="I17" s="804" t="s">
        <v>275</v>
      </c>
      <c r="J17" s="805"/>
      <c r="K17" s="805"/>
      <c r="L17" s="806"/>
      <c r="M17" s="804" t="s">
        <v>365</v>
      </c>
      <c r="N17" s="805"/>
      <c r="O17" s="805"/>
      <c r="P17" s="806"/>
      <c r="Q17" s="804" t="s">
        <v>416</v>
      </c>
      <c r="R17" s="805"/>
      <c r="S17" s="805"/>
      <c r="T17" s="806"/>
      <c r="U17" s="754"/>
      <c r="V17" s="754"/>
    </row>
    <row r="18" spans="1:24" s="755" customFormat="1" ht="54.95" customHeight="1">
      <c r="A18" s="804"/>
      <c r="B18" s="805"/>
      <c r="C18" s="805"/>
      <c r="D18" s="806"/>
      <c r="E18" s="804" t="s">
        <v>310</v>
      </c>
      <c r="F18" s="805"/>
      <c r="G18" s="805"/>
      <c r="H18" s="806"/>
      <c r="I18" s="804" t="s">
        <v>409</v>
      </c>
      <c r="J18" s="805"/>
      <c r="K18" s="805"/>
      <c r="L18" s="806"/>
      <c r="M18" s="804" t="s">
        <v>184</v>
      </c>
      <c r="N18" s="805"/>
      <c r="O18" s="805"/>
      <c r="P18" s="806"/>
      <c r="Q18" s="804" t="s">
        <v>370</v>
      </c>
      <c r="R18" s="805"/>
      <c r="S18" s="805"/>
      <c r="T18" s="806"/>
    </row>
    <row r="19" spans="1:24" s="755" customFormat="1" ht="54.95" customHeight="1">
      <c r="A19" s="804"/>
      <c r="B19" s="805"/>
      <c r="C19" s="805"/>
      <c r="D19" s="806"/>
      <c r="E19" s="823" t="s">
        <v>448</v>
      </c>
      <c r="F19" s="824"/>
      <c r="G19" s="824"/>
      <c r="H19" s="825"/>
      <c r="I19" s="823" t="s">
        <v>449</v>
      </c>
      <c r="J19" s="824"/>
      <c r="K19" s="824"/>
      <c r="L19" s="825"/>
      <c r="M19" s="823" t="s">
        <v>448</v>
      </c>
      <c r="N19" s="824"/>
      <c r="O19" s="824"/>
      <c r="P19" s="825"/>
      <c r="Q19" s="823" t="s">
        <v>449</v>
      </c>
      <c r="R19" s="824"/>
      <c r="S19" s="824"/>
      <c r="T19" s="825"/>
    </row>
    <row r="20" spans="1:24" s="755" customFormat="1" ht="54.95" customHeight="1" thickBot="1">
      <c r="A20" s="804"/>
      <c r="B20" s="805"/>
      <c r="C20" s="805"/>
      <c r="D20" s="806"/>
      <c r="E20" s="804" t="s">
        <v>311</v>
      </c>
      <c r="F20" s="805"/>
      <c r="G20" s="805"/>
      <c r="H20" s="806"/>
      <c r="I20" s="804" t="s">
        <v>363</v>
      </c>
      <c r="J20" s="805"/>
      <c r="K20" s="805"/>
      <c r="L20" s="806"/>
      <c r="M20" s="804" t="s">
        <v>181</v>
      </c>
      <c r="N20" s="805"/>
      <c r="O20" s="805"/>
      <c r="P20" s="806"/>
      <c r="Q20" s="804" t="s">
        <v>301</v>
      </c>
      <c r="R20" s="805"/>
      <c r="S20" s="805"/>
      <c r="T20" s="806"/>
    </row>
    <row r="21" spans="1:24" ht="1.5" customHeight="1" thickBot="1">
      <c r="A21" s="699" t="s">
        <v>259</v>
      </c>
      <c r="B21" s="700"/>
      <c r="C21" s="700" t="s">
        <v>1</v>
      </c>
      <c r="D21" s="701" t="str">
        <f>第一週明細!W17</f>
        <v>蛋白質：</v>
      </c>
      <c r="E21" s="710"/>
      <c r="F21" s="711"/>
      <c r="G21" s="711"/>
      <c r="H21" s="712"/>
      <c r="I21" s="713"/>
      <c r="J21" s="714"/>
      <c r="K21" s="714"/>
      <c r="L21" s="715"/>
      <c r="M21" s="713"/>
      <c r="N21" s="714"/>
      <c r="O21" s="714"/>
      <c r="P21" s="715"/>
      <c r="Q21" s="761" t="s">
        <v>302</v>
      </c>
      <c r="R21" s="762"/>
      <c r="S21" s="762"/>
      <c r="T21" s="763"/>
      <c r="U21" s="755"/>
      <c r="V21" s="755"/>
      <c r="W21" s="755"/>
      <c r="X21" s="755"/>
    </row>
    <row r="22" spans="1:24" ht="29.25" customHeight="1">
      <c r="A22" s="699" t="s">
        <v>260</v>
      </c>
      <c r="B22" s="700">
        <f>第二週明細!W12</f>
        <v>0</v>
      </c>
      <c r="C22" s="700" t="s">
        <v>1</v>
      </c>
      <c r="D22" s="701">
        <f>第二週明細!W8</f>
        <v>0</v>
      </c>
      <c r="E22" s="716" t="s">
        <v>260</v>
      </c>
      <c r="F22" s="717">
        <f>第二週明細!W20</f>
        <v>686.8</v>
      </c>
      <c r="G22" s="717" t="s">
        <v>1</v>
      </c>
      <c r="H22" s="718">
        <f>第二週明細!W16</f>
        <v>23</v>
      </c>
      <c r="I22" s="719" t="s">
        <v>260</v>
      </c>
      <c r="J22" s="717">
        <f>第二週明細!W28</f>
        <v>691.3</v>
      </c>
      <c r="K22" s="717" t="s">
        <v>1</v>
      </c>
      <c r="L22" s="718">
        <f>第二週明細!W24</f>
        <v>22.5</v>
      </c>
      <c r="M22" s="719" t="s">
        <v>260</v>
      </c>
      <c r="N22" s="717">
        <f>第二週明細!W36</f>
        <v>686.8</v>
      </c>
      <c r="O22" s="717" t="s">
        <v>1</v>
      </c>
      <c r="P22" s="718">
        <f>第二週明細!W32</f>
        <v>22</v>
      </c>
      <c r="Q22" s="719" t="s">
        <v>303</v>
      </c>
      <c r="R22" s="717">
        <f>第二週明細!W44</f>
        <v>682.3</v>
      </c>
      <c r="S22" s="717" t="s">
        <v>1</v>
      </c>
      <c r="T22" s="718">
        <f>第二週明細!W40</f>
        <v>21.5</v>
      </c>
      <c r="U22" s="754"/>
      <c r="V22" s="754"/>
    </row>
    <row r="23" spans="1:24" ht="28.5" customHeight="1" thickBot="1">
      <c r="A23" s="709" t="s">
        <v>261</v>
      </c>
      <c r="B23" s="709">
        <f>第二週明細!W6</f>
        <v>0</v>
      </c>
      <c r="C23" s="708" t="s">
        <v>3</v>
      </c>
      <c r="D23" s="709">
        <f>第二週明細!W10</f>
        <v>0</v>
      </c>
      <c r="E23" s="720" t="s">
        <v>261</v>
      </c>
      <c r="F23" s="721">
        <f>第二週明細!W14</f>
        <v>95.5</v>
      </c>
      <c r="G23" s="721" t="s">
        <v>3</v>
      </c>
      <c r="H23" s="722">
        <f>第二週明細!W18</f>
        <v>26.7</v>
      </c>
      <c r="I23" s="720" t="s">
        <v>261</v>
      </c>
      <c r="J23" s="721">
        <f>第二週明細!W22</f>
        <v>95.5</v>
      </c>
      <c r="K23" s="721" t="s">
        <v>3</v>
      </c>
      <c r="L23" s="721">
        <f>第二週明細!W26</f>
        <v>26.7</v>
      </c>
      <c r="M23" s="721" t="s">
        <v>261</v>
      </c>
      <c r="N23" s="721">
        <f>第二週明細!W30</f>
        <v>95.5</v>
      </c>
      <c r="O23" s="721" t="s">
        <v>3</v>
      </c>
      <c r="P23" s="722">
        <f>第二週明細!W34</f>
        <v>26.7</v>
      </c>
      <c r="Q23" s="720" t="s">
        <v>298</v>
      </c>
      <c r="R23" s="721">
        <f>第二週明細!W38</f>
        <v>95.5</v>
      </c>
      <c r="S23" s="721" t="s">
        <v>3</v>
      </c>
      <c r="T23" s="722">
        <f>第二週明細!W42</f>
        <v>26.7</v>
      </c>
      <c r="U23" s="754"/>
      <c r="V23" s="754"/>
    </row>
    <row r="24" spans="1:24" s="756" customFormat="1" ht="50.25" customHeight="1" thickBot="1">
      <c r="A24" s="831" t="str">
        <f>第三週明細!$B$5&amp;第三週明細!$B$6&amp;第三週明細!$B$7&amp;第三週明細!$B$8&amp;"(一)"</f>
        <v>4月12日(一)</v>
      </c>
      <c r="B24" s="832"/>
      <c r="C24" s="832"/>
      <c r="D24" s="833"/>
      <c r="E24" s="816" t="str">
        <f>第三週明細!$B$13&amp;第三週明細!$B$14&amp;第三週明細!$B$15&amp;第三週明細!$B$16&amp;"(二)"</f>
        <v>4月13日(二)</v>
      </c>
      <c r="F24" s="817"/>
      <c r="G24" s="817"/>
      <c r="H24" s="818"/>
      <c r="I24" s="816" t="str">
        <f>第三週明細!$B$21&amp;第三週明細!$B$22&amp;第三週明細!$B$23&amp;第三週明細!$B$24&amp;"(三)"</f>
        <v>4月14日(三)</v>
      </c>
      <c r="J24" s="817"/>
      <c r="K24" s="817"/>
      <c r="L24" s="818"/>
      <c r="M24" s="816" t="str">
        <f>第三週明細!$B$29&amp;第三週明細!$B$30&amp;第三週明細!$B$31&amp;第三週明細!$B$32&amp;"(四)"</f>
        <v>4月15日(四)</v>
      </c>
      <c r="N24" s="817"/>
      <c r="O24" s="817"/>
      <c r="P24" s="818"/>
      <c r="Q24" s="816" t="str">
        <f>第三週明細!$B$37&amp;第三週明細!$B$38&amp;第三週明細!$B$39&amp;第三週明細!$B$40&amp;"(五)"</f>
        <v>4月16日(五)</v>
      </c>
      <c r="R24" s="817"/>
      <c r="S24" s="817"/>
      <c r="T24" s="818"/>
      <c r="U24" s="754"/>
      <c r="V24" s="754"/>
    </row>
    <row r="25" spans="1:24" s="755" customFormat="1" ht="54.95" customHeight="1">
      <c r="A25" s="804" t="s">
        <v>179</v>
      </c>
      <c r="B25" s="805"/>
      <c r="C25" s="805"/>
      <c r="D25" s="806"/>
      <c r="E25" s="804" t="s">
        <v>264</v>
      </c>
      <c r="F25" s="805"/>
      <c r="G25" s="805"/>
      <c r="H25" s="806"/>
      <c r="I25" s="804" t="s">
        <v>179</v>
      </c>
      <c r="J25" s="805"/>
      <c r="K25" s="805"/>
      <c r="L25" s="806"/>
      <c r="M25" s="804" t="s">
        <v>183</v>
      </c>
      <c r="N25" s="805"/>
      <c r="O25" s="805"/>
      <c r="P25" s="806"/>
      <c r="Q25" s="810" t="s">
        <v>420</v>
      </c>
      <c r="R25" s="811"/>
      <c r="S25" s="811"/>
      <c r="T25" s="812"/>
      <c r="U25" s="754"/>
      <c r="V25" s="754"/>
    </row>
    <row r="26" spans="1:24" s="755" customFormat="1" ht="54.95" customHeight="1">
      <c r="A26" s="804" t="s">
        <v>318</v>
      </c>
      <c r="B26" s="805"/>
      <c r="C26" s="805"/>
      <c r="D26" s="806"/>
      <c r="E26" s="804" t="s">
        <v>366</v>
      </c>
      <c r="F26" s="805"/>
      <c r="G26" s="805"/>
      <c r="H26" s="806"/>
      <c r="I26" s="804" t="s">
        <v>180</v>
      </c>
      <c r="J26" s="805"/>
      <c r="K26" s="805"/>
      <c r="L26" s="806"/>
      <c r="M26" s="804" t="s">
        <v>319</v>
      </c>
      <c r="N26" s="805"/>
      <c r="O26" s="805"/>
      <c r="P26" s="806"/>
      <c r="Q26" s="804" t="s">
        <v>299</v>
      </c>
      <c r="R26" s="805"/>
      <c r="S26" s="805"/>
      <c r="T26" s="806"/>
      <c r="U26" s="754"/>
      <c r="V26" s="754"/>
    </row>
    <row r="27" spans="1:24" s="755" customFormat="1" ht="54.95" customHeight="1">
      <c r="A27" s="804" t="s">
        <v>197</v>
      </c>
      <c r="B27" s="805"/>
      <c r="C27" s="805"/>
      <c r="D27" s="806"/>
      <c r="E27" s="804" t="s">
        <v>423</v>
      </c>
      <c r="F27" s="805"/>
      <c r="G27" s="805"/>
      <c r="H27" s="806"/>
      <c r="I27" s="804" t="s">
        <v>360</v>
      </c>
      <c r="J27" s="805"/>
      <c r="K27" s="805"/>
      <c r="L27" s="806"/>
      <c r="M27" s="807" t="s">
        <v>455</v>
      </c>
      <c r="N27" s="808"/>
      <c r="O27" s="808"/>
      <c r="P27" s="809"/>
      <c r="Q27" s="804" t="s">
        <v>300</v>
      </c>
      <c r="R27" s="805"/>
      <c r="S27" s="805"/>
      <c r="T27" s="806"/>
      <c r="U27" s="754"/>
      <c r="V27" s="754"/>
    </row>
    <row r="28" spans="1:24" s="755" customFormat="1" ht="54.95" customHeight="1">
      <c r="A28" s="804" t="s">
        <v>422</v>
      </c>
      <c r="B28" s="805"/>
      <c r="C28" s="805"/>
      <c r="D28" s="806"/>
      <c r="E28" s="804" t="s">
        <v>367</v>
      </c>
      <c r="F28" s="805"/>
      <c r="G28" s="805"/>
      <c r="H28" s="806"/>
      <c r="I28" s="804" t="s">
        <v>368</v>
      </c>
      <c r="J28" s="805"/>
      <c r="K28" s="805"/>
      <c r="L28" s="806"/>
      <c r="M28" s="804" t="s">
        <v>421</v>
      </c>
      <c r="N28" s="805"/>
      <c r="O28" s="805"/>
      <c r="P28" s="806"/>
      <c r="Q28" s="804" t="s">
        <v>436</v>
      </c>
      <c r="R28" s="805"/>
      <c r="S28" s="805"/>
      <c r="T28" s="806"/>
      <c r="U28" s="754"/>
      <c r="V28" s="754"/>
    </row>
    <row r="29" spans="1:24" s="755" customFormat="1" ht="54.95" customHeight="1">
      <c r="A29" s="823" t="s">
        <v>448</v>
      </c>
      <c r="B29" s="824"/>
      <c r="C29" s="824"/>
      <c r="D29" s="825"/>
      <c r="E29" s="823" t="s">
        <v>449</v>
      </c>
      <c r="F29" s="824"/>
      <c r="G29" s="824"/>
      <c r="H29" s="825"/>
      <c r="I29" s="823" t="s">
        <v>448</v>
      </c>
      <c r="J29" s="824"/>
      <c r="K29" s="824"/>
      <c r="L29" s="825"/>
      <c r="M29" s="823" t="s">
        <v>448</v>
      </c>
      <c r="N29" s="824"/>
      <c r="O29" s="824"/>
      <c r="P29" s="825"/>
      <c r="Q29" s="823" t="s">
        <v>449</v>
      </c>
      <c r="R29" s="824"/>
      <c r="S29" s="824"/>
      <c r="T29" s="825"/>
      <c r="U29" s="754"/>
      <c r="V29" s="754"/>
    </row>
    <row r="30" spans="1:24" s="755" customFormat="1" ht="54.95" customHeight="1" thickBot="1">
      <c r="A30" s="804" t="s">
        <v>425</v>
      </c>
      <c r="B30" s="805"/>
      <c r="C30" s="805"/>
      <c r="D30" s="806"/>
      <c r="E30" s="804" t="s">
        <v>453</v>
      </c>
      <c r="F30" s="805"/>
      <c r="G30" s="805"/>
      <c r="H30" s="806"/>
      <c r="I30" s="826" t="s">
        <v>369</v>
      </c>
      <c r="J30" s="829"/>
      <c r="K30" s="829"/>
      <c r="L30" s="830"/>
      <c r="M30" s="804" t="s">
        <v>312</v>
      </c>
      <c r="N30" s="805"/>
      <c r="O30" s="805"/>
      <c r="P30" s="806"/>
      <c r="Q30" s="804" t="s">
        <v>371</v>
      </c>
      <c r="R30" s="805"/>
      <c r="S30" s="805"/>
      <c r="T30" s="806"/>
      <c r="U30" s="754"/>
      <c r="V30" s="754"/>
    </row>
    <row r="31" spans="1:24" ht="2.25" customHeight="1" thickBot="1">
      <c r="A31" s="710"/>
      <c r="B31" s="711"/>
      <c r="C31" s="711"/>
      <c r="D31" s="712"/>
      <c r="E31" s="713"/>
      <c r="F31" s="714"/>
      <c r="G31" s="714"/>
      <c r="H31" s="715"/>
      <c r="I31" s="713"/>
      <c r="J31" s="714"/>
      <c r="K31" s="714"/>
      <c r="L31" s="715"/>
      <c r="M31" s="713"/>
      <c r="N31" s="714"/>
      <c r="O31" s="714"/>
      <c r="P31" s="715"/>
      <c r="Q31" s="713"/>
      <c r="R31" s="714"/>
      <c r="S31" s="714"/>
      <c r="T31" s="715"/>
      <c r="U31" s="754"/>
      <c r="V31" s="754"/>
    </row>
    <row r="32" spans="1:24" ht="25.5" customHeight="1">
      <c r="A32" s="719" t="s">
        <v>265</v>
      </c>
      <c r="B32" s="717">
        <f>第三週明細!W12</f>
        <v>687.1</v>
      </c>
      <c r="C32" s="717" t="s">
        <v>1</v>
      </c>
      <c r="D32" s="723">
        <f>第三週明細!W8</f>
        <v>21.5</v>
      </c>
      <c r="E32" s="719" t="s">
        <v>260</v>
      </c>
      <c r="F32" s="717">
        <f>第三週明細!W20</f>
        <v>682.6</v>
      </c>
      <c r="G32" s="717" t="s">
        <v>1</v>
      </c>
      <c r="H32" s="718">
        <f>第三週明細!W16</f>
        <v>23</v>
      </c>
      <c r="I32" s="719" t="s">
        <v>260</v>
      </c>
      <c r="J32" s="717">
        <f>第三週明細!W28</f>
        <v>700.6</v>
      </c>
      <c r="K32" s="717" t="s">
        <v>1</v>
      </c>
      <c r="L32" s="718">
        <f>第三週明細!W24</f>
        <v>23</v>
      </c>
      <c r="M32" s="719" t="s">
        <v>260</v>
      </c>
      <c r="N32" s="717">
        <v>735</v>
      </c>
      <c r="O32" s="717" t="s">
        <v>1</v>
      </c>
      <c r="P32" s="718" t="s">
        <v>266</v>
      </c>
      <c r="Q32" s="719" t="s">
        <v>260</v>
      </c>
      <c r="R32" s="717">
        <f>第三週明細!W44</f>
        <v>696.5</v>
      </c>
      <c r="S32" s="717" t="s">
        <v>1</v>
      </c>
      <c r="T32" s="718">
        <f>第三週明細!W40</f>
        <v>22.5</v>
      </c>
      <c r="U32" s="754"/>
      <c r="V32" s="754"/>
    </row>
    <row r="33" spans="1:22" ht="28.5" customHeight="1" thickBot="1">
      <c r="A33" s="722" t="s">
        <v>261</v>
      </c>
      <c r="B33" s="722">
        <f>第三週明細!W6</f>
        <v>96.5</v>
      </c>
      <c r="C33" s="721" t="s">
        <v>3</v>
      </c>
      <c r="D33" s="722">
        <f>第三週明細!W10</f>
        <v>26.9</v>
      </c>
      <c r="E33" s="720" t="s">
        <v>261</v>
      </c>
      <c r="F33" s="721">
        <f>第三週明細!W14</f>
        <v>96.5</v>
      </c>
      <c r="G33" s="721" t="s">
        <v>3</v>
      </c>
      <c r="H33" s="722">
        <f>第三週明細!W18</f>
        <v>26.9</v>
      </c>
      <c r="I33" s="720" t="s">
        <v>261</v>
      </c>
      <c r="J33" s="721">
        <f>第三週明細!W22</f>
        <v>96.5</v>
      </c>
      <c r="K33" s="721" t="s">
        <v>3</v>
      </c>
      <c r="L33" s="722">
        <f>第三週明細!W26</f>
        <v>26.9</v>
      </c>
      <c r="M33" s="720" t="s">
        <v>261</v>
      </c>
      <c r="N33" s="721">
        <v>103</v>
      </c>
      <c r="O33" s="721" t="s">
        <v>3</v>
      </c>
      <c r="P33" s="722" t="s">
        <v>267</v>
      </c>
      <c r="Q33" s="720" t="s">
        <v>261</v>
      </c>
      <c r="R33" s="721">
        <f>第三週明細!W38</f>
        <v>96.5</v>
      </c>
      <c r="S33" s="721" t="s">
        <v>3</v>
      </c>
      <c r="T33" s="722">
        <f>第三週明細!W42</f>
        <v>27</v>
      </c>
      <c r="U33" s="754"/>
      <c r="V33" s="754"/>
    </row>
    <row r="34" spans="1:22" s="756" customFormat="1" ht="53.25" customHeight="1" thickBot="1">
      <c r="A34" s="831" t="str">
        <f>第四週明細!$B$5&amp;第四週明細!$B$6&amp;第四週明細!$B$7&amp;第四週明細!$B$8&amp;"(一)"</f>
        <v>4月19日(一)</v>
      </c>
      <c r="B34" s="832"/>
      <c r="C34" s="832"/>
      <c r="D34" s="833"/>
      <c r="E34" s="816" t="str">
        <f>第四週明細!$B$13&amp;第四週明細!$B$14&amp;第四週明細!$B$15&amp;第四週明細!$B$16&amp;"(二)"</f>
        <v>4月20日(二)</v>
      </c>
      <c r="F34" s="817"/>
      <c r="G34" s="817"/>
      <c r="H34" s="818"/>
      <c r="I34" s="816" t="str">
        <f>第四週明細!$B$21&amp;第四週明細!$B$22&amp;第四週明細!$B$23&amp;第四週明細!$B$24&amp;"(三)"</f>
        <v>4月21日(三)</v>
      </c>
      <c r="J34" s="817"/>
      <c r="K34" s="817"/>
      <c r="L34" s="818"/>
      <c r="M34" s="816" t="str">
        <f>第四週明細!$B$29&amp;第四週明細!$B$30&amp;第四週明細!$B$31&amp;第四週明細!$B$32&amp;"(四)"</f>
        <v>4月22日(四)</v>
      </c>
      <c r="N34" s="817"/>
      <c r="O34" s="817"/>
      <c r="P34" s="818"/>
      <c r="Q34" s="816" t="str">
        <f>第四週明細!$B$37&amp;第四週明細!$B$38&amp;第四週明細!$B$39&amp;第四週明細!$B$40&amp;"(五)"</f>
        <v>4月23日(五)</v>
      </c>
      <c r="R34" s="817"/>
      <c r="S34" s="817"/>
      <c r="T34" s="818"/>
      <c r="U34" s="754"/>
      <c r="V34" s="754"/>
    </row>
    <row r="35" spans="1:22" s="755" customFormat="1" ht="54.95" customHeight="1">
      <c r="A35" s="804" t="s">
        <v>179</v>
      </c>
      <c r="B35" s="805"/>
      <c r="C35" s="805"/>
      <c r="D35" s="806"/>
      <c r="E35" s="804" t="s">
        <v>188</v>
      </c>
      <c r="F35" s="805"/>
      <c r="G35" s="805"/>
      <c r="H35" s="806"/>
      <c r="I35" s="804" t="s">
        <v>179</v>
      </c>
      <c r="J35" s="805"/>
      <c r="K35" s="805"/>
      <c r="L35" s="806"/>
      <c r="M35" s="804" t="s">
        <v>183</v>
      </c>
      <c r="N35" s="805"/>
      <c r="O35" s="805"/>
      <c r="P35" s="806"/>
      <c r="Q35" s="810" t="s">
        <v>430</v>
      </c>
      <c r="R35" s="811"/>
      <c r="S35" s="811"/>
      <c r="T35" s="812"/>
      <c r="U35" s="754"/>
      <c r="V35" s="754"/>
    </row>
    <row r="36" spans="1:22" s="755" customFormat="1" ht="54.95" customHeight="1">
      <c r="A36" s="804" t="s">
        <v>268</v>
      </c>
      <c r="B36" s="805"/>
      <c r="C36" s="805"/>
      <c r="D36" s="806"/>
      <c r="E36" s="804" t="s">
        <v>189</v>
      </c>
      <c r="F36" s="805"/>
      <c r="G36" s="805"/>
      <c r="H36" s="806"/>
      <c r="I36" s="804" t="s">
        <v>190</v>
      </c>
      <c r="J36" s="805"/>
      <c r="K36" s="805"/>
      <c r="L36" s="806"/>
      <c r="M36" s="804" t="s">
        <v>191</v>
      </c>
      <c r="N36" s="805"/>
      <c r="O36" s="805"/>
      <c r="P36" s="806"/>
      <c r="Q36" s="804" t="s">
        <v>192</v>
      </c>
      <c r="R36" s="805"/>
      <c r="S36" s="805"/>
      <c r="T36" s="806"/>
      <c r="U36" s="754"/>
      <c r="V36" s="754"/>
    </row>
    <row r="37" spans="1:22" s="755" customFormat="1" ht="54.95" customHeight="1">
      <c r="A37" s="804" t="s">
        <v>362</v>
      </c>
      <c r="B37" s="805"/>
      <c r="C37" s="805"/>
      <c r="D37" s="806"/>
      <c r="E37" s="804" t="s">
        <v>373</v>
      </c>
      <c r="F37" s="805"/>
      <c r="G37" s="805"/>
      <c r="H37" s="806"/>
      <c r="I37" s="804" t="s">
        <v>414</v>
      </c>
      <c r="J37" s="805"/>
      <c r="K37" s="805"/>
      <c r="L37" s="806"/>
      <c r="M37" s="804" t="s">
        <v>424</v>
      </c>
      <c r="N37" s="805"/>
      <c r="O37" s="805"/>
      <c r="P37" s="806"/>
      <c r="Q37" s="804" t="s">
        <v>378</v>
      </c>
      <c r="R37" s="805"/>
      <c r="S37" s="805"/>
      <c r="T37" s="806"/>
      <c r="U37" s="754"/>
      <c r="V37" s="754"/>
    </row>
    <row r="38" spans="1:22" s="755" customFormat="1" ht="54.95" customHeight="1">
      <c r="A38" s="804" t="s">
        <v>320</v>
      </c>
      <c r="B38" s="805"/>
      <c r="C38" s="805"/>
      <c r="D38" s="806"/>
      <c r="E38" s="804" t="s">
        <v>193</v>
      </c>
      <c r="F38" s="805"/>
      <c r="G38" s="805"/>
      <c r="H38" s="806"/>
      <c r="I38" s="804" t="s">
        <v>441</v>
      </c>
      <c r="J38" s="834"/>
      <c r="K38" s="834"/>
      <c r="L38" s="806"/>
      <c r="M38" s="804" t="s">
        <v>376</v>
      </c>
      <c r="N38" s="805"/>
      <c r="O38" s="805"/>
      <c r="P38" s="806"/>
      <c r="Q38" s="804" t="s">
        <v>377</v>
      </c>
      <c r="R38" s="805"/>
      <c r="S38" s="805"/>
      <c r="T38" s="806"/>
      <c r="U38" s="754"/>
      <c r="V38" s="754"/>
    </row>
    <row r="39" spans="1:22" s="755" customFormat="1" ht="54.95" customHeight="1">
      <c r="A39" s="823" t="s">
        <v>448</v>
      </c>
      <c r="B39" s="824"/>
      <c r="C39" s="824"/>
      <c r="D39" s="825"/>
      <c r="E39" s="823" t="s">
        <v>449</v>
      </c>
      <c r="F39" s="824"/>
      <c r="G39" s="824"/>
      <c r="H39" s="825"/>
      <c r="I39" s="823" t="s">
        <v>448</v>
      </c>
      <c r="J39" s="824"/>
      <c r="K39" s="824"/>
      <c r="L39" s="825"/>
      <c r="M39" s="823" t="s">
        <v>448</v>
      </c>
      <c r="N39" s="824"/>
      <c r="O39" s="824"/>
      <c r="P39" s="825"/>
      <c r="Q39" s="823" t="s">
        <v>449</v>
      </c>
      <c r="R39" s="824"/>
      <c r="S39" s="824"/>
      <c r="T39" s="825"/>
      <c r="U39" s="754"/>
      <c r="V39" s="754"/>
    </row>
    <row r="40" spans="1:22" s="755" customFormat="1" ht="54.95" customHeight="1" thickBot="1">
      <c r="A40" s="804" t="s">
        <v>372</v>
      </c>
      <c r="B40" s="805"/>
      <c r="C40" s="805"/>
      <c r="D40" s="806"/>
      <c r="E40" s="804" t="s">
        <v>313</v>
      </c>
      <c r="F40" s="805"/>
      <c r="G40" s="805"/>
      <c r="H40" s="806"/>
      <c r="I40" s="826" t="s">
        <v>374</v>
      </c>
      <c r="J40" s="829"/>
      <c r="K40" s="829"/>
      <c r="L40" s="830"/>
      <c r="M40" s="804" t="s">
        <v>280</v>
      </c>
      <c r="N40" s="805"/>
      <c r="O40" s="805"/>
      <c r="P40" s="806"/>
      <c r="Q40" s="804" t="s">
        <v>279</v>
      </c>
      <c r="R40" s="805"/>
      <c r="S40" s="805"/>
      <c r="T40" s="806"/>
      <c r="U40" s="754"/>
      <c r="V40" s="754"/>
    </row>
    <row r="41" spans="1:22" ht="1.5" customHeight="1">
      <c r="A41" s="713"/>
      <c r="B41" s="714"/>
      <c r="C41" s="714"/>
      <c r="D41" s="715"/>
      <c r="E41" s="713"/>
      <c r="F41" s="714"/>
      <c r="G41" s="714"/>
      <c r="H41" s="715"/>
      <c r="I41" s="713"/>
      <c r="J41" s="714"/>
      <c r="K41" s="714"/>
      <c r="L41" s="715"/>
      <c r="M41" s="713"/>
      <c r="N41" s="714"/>
      <c r="O41" s="714"/>
      <c r="P41" s="715"/>
      <c r="Q41" s="713"/>
      <c r="R41" s="714"/>
      <c r="S41" s="714"/>
      <c r="T41" s="715"/>
      <c r="U41" s="754"/>
      <c r="V41" s="754"/>
    </row>
    <row r="42" spans="1:22" ht="24" customHeight="1" thickBot="1">
      <c r="A42" s="719" t="s">
        <v>265</v>
      </c>
      <c r="B42" s="717">
        <f>第四週明細!W12</f>
        <v>686.8</v>
      </c>
      <c r="C42" s="717" t="s">
        <v>1</v>
      </c>
      <c r="D42" s="718">
        <f>第四週明細!W8</f>
        <v>22</v>
      </c>
      <c r="E42" s="719" t="s">
        <v>260</v>
      </c>
      <c r="F42" s="717">
        <f>第四週明細!W20</f>
        <v>686.8</v>
      </c>
      <c r="G42" s="717" t="s">
        <v>1</v>
      </c>
      <c r="H42" s="718">
        <f>第四週明細!W16</f>
        <v>23</v>
      </c>
      <c r="I42" s="719" t="s">
        <v>260</v>
      </c>
      <c r="J42" s="717">
        <f>第四週明細!W28</f>
        <v>709.3</v>
      </c>
      <c r="K42" s="717" t="s">
        <v>1</v>
      </c>
      <c r="L42" s="718">
        <f>第四週明細!W24</f>
        <v>24.5</v>
      </c>
      <c r="M42" s="724" t="s">
        <v>260</v>
      </c>
      <c r="N42" s="725">
        <f>第四週明細!W36</f>
        <v>691.6</v>
      </c>
      <c r="O42" s="717" t="s">
        <v>269</v>
      </c>
      <c r="P42" s="717">
        <f>第四週明細!W32</f>
        <v>22</v>
      </c>
      <c r="Q42" s="724" t="s">
        <v>260</v>
      </c>
      <c r="R42" s="725">
        <f>第四週明細!W44</f>
        <v>686.8</v>
      </c>
      <c r="S42" s="725" t="s">
        <v>1</v>
      </c>
      <c r="T42" s="726">
        <f>第四週明細!W40</f>
        <v>22</v>
      </c>
      <c r="U42" s="754"/>
      <c r="V42" s="754"/>
    </row>
    <row r="43" spans="1:22" ht="24.75" customHeight="1" thickBot="1">
      <c r="A43" s="717" t="s">
        <v>261</v>
      </c>
      <c r="B43" s="717">
        <f>第四週明細!W6</f>
        <v>95.5</v>
      </c>
      <c r="C43" s="721" t="s">
        <v>3</v>
      </c>
      <c r="D43" s="722">
        <f>第四週明細!W10</f>
        <v>26.7</v>
      </c>
      <c r="E43" s="717" t="s">
        <v>261</v>
      </c>
      <c r="F43" s="717">
        <f>第四週明細!W14</f>
        <v>95.5</v>
      </c>
      <c r="G43" s="725" t="s">
        <v>3</v>
      </c>
      <c r="H43" s="726">
        <f>第四週明細!W18</f>
        <v>26.7</v>
      </c>
      <c r="I43" s="724" t="s">
        <v>2</v>
      </c>
      <c r="J43" s="725">
        <f>第四週明細!W22</f>
        <v>95.5</v>
      </c>
      <c r="K43" s="725" t="s">
        <v>3</v>
      </c>
      <c r="L43" s="726">
        <f>第四週明細!W26</f>
        <v>26.7</v>
      </c>
      <c r="M43" s="727" t="s">
        <v>2</v>
      </c>
      <c r="N43" s="728">
        <f>第四週明細!W30</f>
        <v>96.5</v>
      </c>
      <c r="O43" s="728" t="s">
        <v>3</v>
      </c>
      <c r="P43" s="729">
        <f>第四週明細!W34</f>
        <v>26.9</v>
      </c>
      <c r="Q43" s="727" t="s">
        <v>2</v>
      </c>
      <c r="R43" s="728">
        <f>第四週明細!W38</f>
        <v>95.5</v>
      </c>
      <c r="S43" s="728" t="s">
        <v>3</v>
      </c>
      <c r="T43" s="729">
        <f>第四週明細!W42</f>
        <v>26.7</v>
      </c>
      <c r="U43" s="754"/>
      <c r="V43" s="754"/>
    </row>
    <row r="44" spans="1:22" s="756" customFormat="1" ht="53.25" customHeight="1" thickBot="1">
      <c r="A44" s="816" t="str">
        <f>'第五週明細 '!$B$5&amp;'第五週明細 '!$B$6&amp;'第五週明細 '!$B$7&amp;'第五週明細 '!$B$8&amp;"(一)"</f>
        <v>4月26日(一)</v>
      </c>
      <c r="B44" s="817"/>
      <c r="C44" s="817"/>
      <c r="D44" s="818"/>
      <c r="E44" s="816" t="str">
        <f>'第五週明細 '!$B$13&amp;'第五週明細 '!$B$14&amp;'第五週明細 '!$B$15&amp;'第五週明細 '!$B$16&amp;"(二)"</f>
        <v>4月27日(二)</v>
      </c>
      <c r="F44" s="817"/>
      <c r="G44" s="817"/>
      <c r="H44" s="818"/>
      <c r="I44" s="816" t="str">
        <f>'第五週明細 '!$B$21&amp;'第五週明細 '!$B$22&amp;'第五週明細 '!$B$23&amp;'第五週明細 '!$B$24&amp;"(三)"</f>
        <v>4月28日(三)</v>
      </c>
      <c r="J44" s="817"/>
      <c r="K44" s="817"/>
      <c r="L44" s="818"/>
      <c r="M44" s="816" t="str">
        <f>'第五週明細 '!$B$29&amp;'第五週明細 '!$B$30&amp;'第五週明細 '!$B$31&amp;'第五週明細 '!$B$32&amp;"(四)"</f>
        <v>4月29日(四)</v>
      </c>
      <c r="N44" s="817"/>
      <c r="O44" s="817"/>
      <c r="P44" s="818"/>
      <c r="Q44" s="816" t="str">
        <f>'第五週明細 '!$B$37&amp;'第五週明細 '!$B$38&amp;'第五週明細 '!$B$39&amp;'第五週明細 '!$B$40&amp;"(五)"</f>
        <v>4月30日(五)</v>
      </c>
      <c r="R44" s="817"/>
      <c r="S44" s="817"/>
      <c r="T44" s="818"/>
      <c r="U44" s="754"/>
      <c r="V44" s="754"/>
    </row>
    <row r="45" spans="1:22" s="755" customFormat="1" ht="54.95" customHeight="1">
      <c r="A45" s="804" t="s">
        <v>179</v>
      </c>
      <c r="B45" s="805"/>
      <c r="C45" s="805"/>
      <c r="D45" s="806"/>
      <c r="E45" s="804" t="s">
        <v>194</v>
      </c>
      <c r="F45" s="805"/>
      <c r="G45" s="805"/>
      <c r="H45" s="806"/>
      <c r="I45" s="804" t="s">
        <v>179</v>
      </c>
      <c r="J45" s="805"/>
      <c r="K45" s="805"/>
      <c r="L45" s="806"/>
      <c r="M45" s="804" t="s">
        <v>183</v>
      </c>
      <c r="N45" s="805"/>
      <c r="O45" s="805"/>
      <c r="P45" s="806"/>
      <c r="Q45" s="810" t="s">
        <v>381</v>
      </c>
      <c r="R45" s="811"/>
      <c r="S45" s="811"/>
      <c r="T45" s="812"/>
      <c r="U45" s="754"/>
      <c r="V45" s="754"/>
    </row>
    <row r="46" spans="1:22" s="755" customFormat="1" ht="54.95" customHeight="1">
      <c r="A46" s="804" t="s">
        <v>270</v>
      </c>
      <c r="B46" s="805"/>
      <c r="C46" s="805"/>
      <c r="D46" s="806"/>
      <c r="E46" s="804" t="s">
        <v>272</v>
      </c>
      <c r="F46" s="805"/>
      <c r="G46" s="805"/>
      <c r="H46" s="806"/>
      <c r="I46" s="804" t="s">
        <v>406</v>
      </c>
      <c r="J46" s="805"/>
      <c r="K46" s="805"/>
      <c r="L46" s="806"/>
      <c r="M46" s="804" t="s">
        <v>276</v>
      </c>
      <c r="N46" s="805"/>
      <c r="O46" s="805"/>
      <c r="P46" s="806"/>
      <c r="Q46" s="804" t="s">
        <v>324</v>
      </c>
      <c r="R46" s="805"/>
      <c r="S46" s="805"/>
      <c r="T46" s="806"/>
      <c r="U46" s="754"/>
      <c r="V46" s="754"/>
    </row>
    <row r="47" spans="1:22" s="755" customFormat="1" ht="54.95" customHeight="1">
      <c r="A47" s="804" t="s">
        <v>375</v>
      </c>
      <c r="B47" s="805"/>
      <c r="C47" s="805"/>
      <c r="D47" s="806"/>
      <c r="E47" s="804" t="s">
        <v>321</v>
      </c>
      <c r="F47" s="805"/>
      <c r="G47" s="805"/>
      <c r="H47" s="806"/>
      <c r="I47" s="804" t="s">
        <v>379</v>
      </c>
      <c r="J47" s="805"/>
      <c r="K47" s="805"/>
      <c r="L47" s="806"/>
      <c r="M47" s="804" t="s">
        <v>428</v>
      </c>
      <c r="N47" s="805"/>
      <c r="O47" s="805"/>
      <c r="P47" s="806"/>
      <c r="Q47" s="804" t="s">
        <v>426</v>
      </c>
      <c r="R47" s="805"/>
      <c r="S47" s="805"/>
      <c r="T47" s="806"/>
      <c r="U47" s="754"/>
      <c r="V47" s="754"/>
    </row>
    <row r="48" spans="1:22" s="755" customFormat="1" ht="54.95" customHeight="1">
      <c r="A48" s="804" t="s">
        <v>323</v>
      </c>
      <c r="B48" s="805"/>
      <c r="C48" s="805"/>
      <c r="D48" s="806"/>
      <c r="E48" s="804" t="s">
        <v>195</v>
      </c>
      <c r="F48" s="805"/>
      <c r="G48" s="805"/>
      <c r="H48" s="806"/>
      <c r="I48" s="804" t="s">
        <v>322</v>
      </c>
      <c r="J48" s="805"/>
      <c r="K48" s="805"/>
      <c r="L48" s="806"/>
      <c r="M48" s="804" t="s">
        <v>380</v>
      </c>
      <c r="N48" s="805"/>
      <c r="O48" s="805"/>
      <c r="P48" s="806"/>
      <c r="Q48" s="804" t="s">
        <v>439</v>
      </c>
      <c r="R48" s="805"/>
      <c r="S48" s="805"/>
      <c r="T48" s="806"/>
      <c r="U48" s="754"/>
      <c r="V48" s="754"/>
    </row>
    <row r="49" spans="1:22" s="755" customFormat="1" ht="54.95" customHeight="1">
      <c r="A49" s="823" t="s">
        <v>448</v>
      </c>
      <c r="B49" s="824"/>
      <c r="C49" s="824"/>
      <c r="D49" s="825"/>
      <c r="E49" s="823" t="s">
        <v>448</v>
      </c>
      <c r="F49" s="824"/>
      <c r="G49" s="824"/>
      <c r="H49" s="825"/>
      <c r="I49" s="823" t="s">
        <v>448</v>
      </c>
      <c r="J49" s="824"/>
      <c r="K49" s="824"/>
      <c r="L49" s="825"/>
      <c r="M49" s="823" t="s">
        <v>449</v>
      </c>
      <c r="N49" s="824"/>
      <c r="O49" s="824"/>
      <c r="P49" s="825"/>
      <c r="Q49" s="823" t="s">
        <v>449</v>
      </c>
      <c r="R49" s="824"/>
      <c r="S49" s="824"/>
      <c r="T49" s="825"/>
      <c r="U49" s="754"/>
      <c r="V49" s="754"/>
    </row>
    <row r="50" spans="1:22" s="755" customFormat="1" ht="54.95" customHeight="1" thickBot="1">
      <c r="A50" s="804" t="s">
        <v>271</v>
      </c>
      <c r="B50" s="805"/>
      <c r="C50" s="805"/>
      <c r="D50" s="806"/>
      <c r="E50" s="804" t="s">
        <v>433</v>
      </c>
      <c r="F50" s="805"/>
      <c r="G50" s="805"/>
      <c r="H50" s="806"/>
      <c r="I50" s="804" t="s">
        <v>314</v>
      </c>
      <c r="J50" s="805"/>
      <c r="K50" s="805"/>
      <c r="L50" s="806"/>
      <c r="M50" s="804" t="s">
        <v>187</v>
      </c>
      <c r="N50" s="805"/>
      <c r="O50" s="805"/>
      <c r="P50" s="806"/>
      <c r="Q50" s="826" t="s">
        <v>415</v>
      </c>
      <c r="R50" s="829"/>
      <c r="S50" s="829"/>
      <c r="T50" s="830"/>
      <c r="U50" s="754"/>
      <c r="V50" s="754"/>
    </row>
    <row r="51" spans="1:22" ht="2.25" customHeight="1" thickBot="1">
      <c r="A51" s="713"/>
      <c r="B51" s="714"/>
      <c r="C51" s="714"/>
      <c r="D51" s="715"/>
      <c r="E51" s="713"/>
      <c r="F51" s="714"/>
      <c r="G51" s="714"/>
      <c r="H51" s="715"/>
      <c r="I51" s="713"/>
      <c r="J51" s="714"/>
      <c r="K51" s="714"/>
      <c r="L51" s="715"/>
      <c r="M51" s="713"/>
      <c r="N51" s="714"/>
      <c r="O51" s="714"/>
      <c r="P51" s="715"/>
      <c r="Q51" s="710"/>
      <c r="R51" s="711"/>
      <c r="S51" s="711"/>
      <c r="T51" s="712"/>
      <c r="U51" s="754"/>
      <c r="V51" s="754"/>
    </row>
    <row r="52" spans="1:22" ht="27" customHeight="1">
      <c r="A52" s="719" t="s">
        <v>6</v>
      </c>
      <c r="B52" s="717">
        <f>'第五週明細 '!W12</f>
        <v>691.6</v>
      </c>
      <c r="C52" s="717" t="s">
        <v>1</v>
      </c>
      <c r="D52" s="718">
        <f>'第五週明細 '!W8</f>
        <v>22</v>
      </c>
      <c r="E52" s="719" t="s">
        <v>6</v>
      </c>
      <c r="F52" s="730">
        <f>'第五週明細 '!W20</f>
        <v>682.3</v>
      </c>
      <c r="G52" s="717" t="s">
        <v>1</v>
      </c>
      <c r="H52" s="731">
        <f>'第五週明細 '!W16</f>
        <v>23</v>
      </c>
      <c r="I52" s="719" t="s">
        <v>6</v>
      </c>
      <c r="J52" s="730">
        <f>'第五週明細 '!W28</f>
        <v>700.3</v>
      </c>
      <c r="K52" s="717" t="s">
        <v>1</v>
      </c>
      <c r="L52" s="731">
        <f>'第五週明細 '!W24</f>
        <v>23.5</v>
      </c>
      <c r="M52" s="719" t="s">
        <v>6</v>
      </c>
      <c r="N52" s="730">
        <f>'第五週明細 '!W36</f>
        <v>686.8</v>
      </c>
      <c r="O52" s="717" t="s">
        <v>1</v>
      </c>
      <c r="P52" s="731">
        <f>'第五週明細 '!W32</f>
        <v>22</v>
      </c>
      <c r="Q52" s="702" t="s">
        <v>6</v>
      </c>
      <c r="R52" s="705">
        <f>'第五週明細 '!W44</f>
        <v>694.1</v>
      </c>
      <c r="S52" s="703" t="s">
        <v>1</v>
      </c>
      <c r="T52" s="706">
        <f>'第五週明細 '!W40</f>
        <v>22.5</v>
      </c>
      <c r="U52" s="754"/>
      <c r="V52" s="754"/>
    </row>
    <row r="53" spans="1:22" ht="26.25" customHeight="1" thickBot="1">
      <c r="A53" s="721" t="s">
        <v>2</v>
      </c>
      <c r="B53" s="722">
        <f>'第五週明細 '!W6</f>
        <v>96.5</v>
      </c>
      <c r="C53" s="721" t="s">
        <v>3</v>
      </c>
      <c r="D53" s="722">
        <f>'第五週明細 '!W10</f>
        <v>26.9</v>
      </c>
      <c r="E53" s="721" t="s">
        <v>7</v>
      </c>
      <c r="F53" s="722">
        <f>'第五週明細 '!W14</f>
        <v>95.5</v>
      </c>
      <c r="G53" s="721" t="s">
        <v>3</v>
      </c>
      <c r="H53" s="732">
        <f>'第五週明細 '!W18</f>
        <v>26.7</v>
      </c>
      <c r="I53" s="721" t="s">
        <v>7</v>
      </c>
      <c r="J53" s="722">
        <f>'第五週明細 '!W22</f>
        <v>95.5</v>
      </c>
      <c r="K53" s="721" t="s">
        <v>3</v>
      </c>
      <c r="L53" s="732">
        <f>'第五週明細 '!W26</f>
        <v>26.7</v>
      </c>
      <c r="M53" s="720" t="s">
        <v>7</v>
      </c>
      <c r="N53" s="733">
        <f>'第五週明細 '!W30</f>
        <v>95.5</v>
      </c>
      <c r="O53" s="721" t="s">
        <v>3</v>
      </c>
      <c r="P53" s="732">
        <f>'第五週明細 '!W34</f>
        <v>26.7</v>
      </c>
      <c r="Q53" s="707" t="s">
        <v>7</v>
      </c>
      <c r="R53" s="708">
        <f>'第五週明細 '!W38</f>
        <v>95.5</v>
      </c>
      <c r="S53" s="708" t="s">
        <v>3</v>
      </c>
      <c r="T53" s="709">
        <f>'第五週明細 '!W42</f>
        <v>27.4</v>
      </c>
      <c r="U53" s="754"/>
      <c r="V53" s="754"/>
    </row>
    <row r="54" spans="1:22" ht="24.75" customHeight="1">
      <c r="U54" s="754"/>
      <c r="V54" s="754"/>
    </row>
    <row r="55" spans="1:22" ht="45.75" hidden="1" customHeight="1">
      <c r="A55" s="764"/>
      <c r="B55" s="765"/>
      <c r="C55" s="765"/>
      <c r="D55" s="766"/>
      <c r="U55" s="754"/>
      <c r="V55" s="754"/>
    </row>
    <row r="56" spans="1:22" ht="45.75" hidden="1" customHeight="1">
      <c r="A56" s="767"/>
      <c r="B56" s="768"/>
      <c r="C56" s="768"/>
      <c r="D56" s="769"/>
      <c r="U56" s="754"/>
      <c r="V56" s="754"/>
    </row>
    <row r="57" spans="1:22" ht="45.75" hidden="1" customHeight="1">
      <c r="A57" s="767"/>
      <c r="B57" s="768"/>
      <c r="C57" s="768"/>
      <c r="D57" s="769"/>
      <c r="U57" s="754"/>
      <c r="V57" s="754"/>
    </row>
    <row r="58" spans="1:22" ht="45.75" hidden="1" customHeight="1">
      <c r="A58" s="767"/>
      <c r="B58" s="768"/>
      <c r="C58" s="768"/>
      <c r="D58" s="769"/>
      <c r="U58" s="754"/>
      <c r="V58" s="754"/>
    </row>
    <row r="59" spans="1:22" ht="46.5" hidden="1" customHeight="1" thickBot="1">
      <c r="A59" s="770"/>
      <c r="B59" s="771"/>
      <c r="C59" s="771"/>
      <c r="D59" s="772"/>
      <c r="U59" s="754"/>
      <c r="V59" s="754"/>
    </row>
    <row r="60" spans="1:22" ht="25.5" hidden="1" customHeight="1">
      <c r="A60" s="773"/>
      <c r="B60" s="774"/>
      <c r="C60" s="775"/>
      <c r="D60" s="776"/>
      <c r="U60" s="754"/>
      <c r="V60" s="754"/>
    </row>
    <row r="61" spans="1:22" ht="26.25" hidden="1" customHeight="1" thickBot="1">
      <c r="A61" s="777"/>
      <c r="B61" s="778"/>
      <c r="C61" s="779"/>
      <c r="D61" s="780"/>
      <c r="U61" s="754"/>
      <c r="V61" s="754"/>
    </row>
    <row r="62" spans="1:22" ht="16.5" hidden="1" customHeight="1">
      <c r="U62" s="754"/>
      <c r="V62" s="754"/>
    </row>
    <row r="63" spans="1:22">
      <c r="U63" s="754"/>
      <c r="V63" s="754"/>
    </row>
    <row r="64" spans="1:22">
      <c r="U64" s="754"/>
      <c r="V64" s="754"/>
    </row>
    <row r="65" spans="3:22">
      <c r="I65" s="782"/>
      <c r="J65" s="782"/>
      <c r="U65" s="754"/>
      <c r="V65" s="754"/>
    </row>
    <row r="66" spans="3:22" ht="17.100000000000001" customHeight="1">
      <c r="C66" s="781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U66" s="754"/>
      <c r="V66" s="754"/>
    </row>
    <row r="67" spans="3:22" ht="17.100000000000001" customHeight="1">
      <c r="C67" s="781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U67" s="754"/>
      <c r="V67" s="754"/>
    </row>
    <row r="68" spans="3:22" ht="17.100000000000001" customHeight="1"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U68" s="754"/>
      <c r="V68" s="754"/>
    </row>
    <row r="69" spans="3:22" ht="17.100000000000001" customHeight="1"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U69" s="754"/>
      <c r="V69" s="754"/>
    </row>
    <row r="70" spans="3:22" ht="17.100000000000001" customHeight="1"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U70" s="754"/>
      <c r="V70" s="754"/>
    </row>
    <row r="71" spans="3:22" ht="17.100000000000001" customHeight="1"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U71" s="754"/>
      <c r="V71" s="754"/>
    </row>
    <row r="72" spans="3:22">
      <c r="U72" s="754"/>
      <c r="V72" s="754"/>
    </row>
    <row r="73" spans="3:22">
      <c r="U73" s="754"/>
      <c r="V73" s="754"/>
    </row>
    <row r="74" spans="3:22">
      <c r="U74" s="754"/>
      <c r="V74" s="754"/>
    </row>
    <row r="75" spans="3:22">
      <c r="U75" s="754"/>
      <c r="V75" s="754"/>
    </row>
    <row r="76" spans="3:22">
      <c r="U76" s="754"/>
      <c r="V76" s="754"/>
    </row>
    <row r="77" spans="3:22">
      <c r="U77" s="754"/>
      <c r="V77" s="754"/>
    </row>
    <row r="78" spans="3:22">
      <c r="N78" s="754"/>
      <c r="O78" s="754"/>
      <c r="P78" s="754"/>
      <c r="Q78" s="754"/>
      <c r="R78" s="754"/>
      <c r="S78" s="754"/>
    </row>
    <row r="79" spans="3:22">
      <c r="N79" s="754"/>
      <c r="O79" s="754"/>
      <c r="P79" s="754"/>
      <c r="Q79" s="754"/>
      <c r="R79" s="754"/>
      <c r="S79" s="754"/>
    </row>
    <row r="80" spans="3:22">
      <c r="N80" s="754"/>
      <c r="O80" s="754"/>
      <c r="P80" s="754"/>
      <c r="Q80" s="754"/>
      <c r="R80" s="754"/>
      <c r="S80" s="754"/>
    </row>
    <row r="81" spans="14:22">
      <c r="N81" s="754"/>
      <c r="O81" s="754"/>
      <c r="P81" s="754"/>
      <c r="Q81" s="754"/>
      <c r="R81" s="754"/>
      <c r="S81" s="754"/>
    </row>
    <row r="82" spans="14:22">
      <c r="N82" s="754"/>
      <c r="O82" s="754"/>
      <c r="P82" s="754"/>
      <c r="Q82" s="754"/>
      <c r="R82" s="754"/>
      <c r="S82" s="754"/>
    </row>
    <row r="83" spans="14:22">
      <c r="N83" s="754"/>
      <c r="O83" s="754"/>
      <c r="P83" s="754"/>
      <c r="Q83" s="754"/>
      <c r="R83" s="754"/>
      <c r="S83" s="754"/>
    </row>
    <row r="84" spans="14:22">
      <c r="N84" s="754"/>
      <c r="O84" s="754"/>
      <c r="P84" s="754"/>
      <c r="Q84" s="754"/>
      <c r="R84" s="754"/>
      <c r="S84" s="754"/>
    </row>
    <row r="85" spans="14:22">
      <c r="N85" s="754"/>
      <c r="O85" s="754"/>
      <c r="P85" s="754"/>
      <c r="Q85" s="754"/>
      <c r="R85" s="754"/>
      <c r="S85" s="754"/>
    </row>
    <row r="86" spans="14:22">
      <c r="N86" s="754"/>
      <c r="O86" s="754"/>
      <c r="P86" s="754"/>
      <c r="Q86" s="754"/>
      <c r="R86" s="754"/>
      <c r="S86" s="754"/>
    </row>
    <row r="87" spans="14:22">
      <c r="N87" s="754"/>
      <c r="O87" s="754"/>
      <c r="P87" s="754"/>
      <c r="Q87" s="754"/>
      <c r="R87" s="754"/>
      <c r="S87" s="754"/>
    </row>
    <row r="88" spans="14:22">
      <c r="N88" s="754"/>
      <c r="O88" s="754"/>
      <c r="P88" s="754"/>
      <c r="Q88" s="754"/>
      <c r="R88" s="754"/>
      <c r="S88" s="754"/>
    </row>
    <row r="89" spans="14:22">
      <c r="N89" s="754"/>
      <c r="O89" s="754"/>
      <c r="P89" s="754"/>
      <c r="Q89" s="754"/>
      <c r="R89" s="754"/>
      <c r="S89" s="754"/>
    </row>
    <row r="90" spans="14:22">
      <c r="N90" s="754"/>
      <c r="O90" s="754"/>
      <c r="P90" s="754"/>
      <c r="Q90" s="754"/>
      <c r="R90" s="754"/>
      <c r="S90" s="754"/>
    </row>
    <row r="91" spans="14:22">
      <c r="U91" s="754"/>
      <c r="V91" s="754"/>
    </row>
    <row r="92" spans="14:22">
      <c r="U92" s="754"/>
      <c r="V92" s="754"/>
    </row>
    <row r="93" spans="14:22">
      <c r="U93" s="754"/>
      <c r="V93" s="754"/>
    </row>
    <row r="94" spans="14:22">
      <c r="U94" s="754"/>
      <c r="V94" s="754"/>
    </row>
    <row r="95" spans="14:22">
      <c r="U95" s="754"/>
      <c r="V95" s="754"/>
    </row>
    <row r="96" spans="14:22">
      <c r="U96" s="754"/>
      <c r="V96" s="754"/>
    </row>
    <row r="97" spans="21:22">
      <c r="U97" s="754"/>
      <c r="V97" s="754"/>
    </row>
    <row r="98" spans="21:22">
      <c r="U98" s="754"/>
      <c r="V98" s="754"/>
    </row>
    <row r="99" spans="21:22">
      <c r="U99" s="754"/>
      <c r="V99" s="754"/>
    </row>
    <row r="100" spans="21:22">
      <c r="U100" s="754"/>
      <c r="V100" s="754"/>
    </row>
    <row r="101" spans="21:22">
      <c r="U101" s="754"/>
      <c r="V101" s="754"/>
    </row>
    <row r="102" spans="21:22">
      <c r="U102" s="754"/>
      <c r="V102" s="754"/>
    </row>
    <row r="103" spans="21:22">
      <c r="U103" s="754"/>
      <c r="V103" s="754"/>
    </row>
    <row r="104" spans="21:22">
      <c r="U104" s="754"/>
      <c r="V104" s="754"/>
    </row>
    <row r="105" spans="21:22">
      <c r="U105" s="754"/>
      <c r="V105" s="754"/>
    </row>
    <row r="106" spans="21:22">
      <c r="U106" s="754"/>
      <c r="V106" s="754"/>
    </row>
    <row r="107" spans="21:22">
      <c r="U107" s="754"/>
      <c r="V107" s="754"/>
    </row>
    <row r="108" spans="21:22">
      <c r="U108" s="754"/>
      <c r="V108" s="754"/>
    </row>
    <row r="109" spans="21:22">
      <c r="U109" s="754"/>
      <c r="V109" s="754"/>
    </row>
    <row r="110" spans="21:22">
      <c r="U110" s="754"/>
      <c r="V110" s="754"/>
    </row>
    <row r="111" spans="21:22">
      <c r="U111" s="754"/>
      <c r="V111" s="754"/>
    </row>
    <row r="112" spans="21:22">
      <c r="U112" s="754"/>
      <c r="V112" s="754"/>
    </row>
    <row r="113" spans="21:22">
      <c r="U113" s="754"/>
      <c r="V113" s="754"/>
    </row>
    <row r="114" spans="21:22">
      <c r="U114" s="754"/>
      <c r="V114" s="754"/>
    </row>
    <row r="115" spans="21:22">
      <c r="U115" s="754"/>
      <c r="V115" s="754"/>
    </row>
    <row r="116" spans="21:22">
      <c r="U116" s="754"/>
      <c r="V116" s="754"/>
    </row>
    <row r="117" spans="21:22">
      <c r="U117" s="754"/>
      <c r="V117" s="754"/>
    </row>
    <row r="118" spans="21:22">
      <c r="U118" s="754"/>
      <c r="V118" s="754"/>
    </row>
    <row r="119" spans="21:22">
      <c r="U119" s="754"/>
      <c r="V119" s="754"/>
    </row>
    <row r="120" spans="21:22">
      <c r="U120" s="754"/>
      <c r="V120" s="754"/>
    </row>
    <row r="121" spans="21:22">
      <c r="U121" s="754"/>
      <c r="V121" s="754"/>
    </row>
    <row r="122" spans="21:22">
      <c r="U122" s="754"/>
      <c r="V122" s="754"/>
    </row>
    <row r="123" spans="21:22">
      <c r="U123" s="754"/>
      <c r="V123" s="754"/>
    </row>
    <row r="124" spans="21:22">
      <c r="U124" s="754"/>
      <c r="V124" s="754"/>
    </row>
    <row r="125" spans="21:22">
      <c r="U125" s="754"/>
      <c r="V125" s="754"/>
    </row>
    <row r="126" spans="21:22">
      <c r="U126" s="754"/>
      <c r="V126" s="754"/>
    </row>
    <row r="127" spans="21:22">
      <c r="U127" s="754"/>
      <c r="V127" s="754"/>
    </row>
    <row r="128" spans="21:22">
      <c r="U128" s="754"/>
      <c r="V128" s="754"/>
    </row>
    <row r="129" spans="21:22">
      <c r="U129" s="754"/>
      <c r="V129" s="754"/>
    </row>
    <row r="130" spans="21:22">
      <c r="U130" s="754"/>
      <c r="V130" s="754"/>
    </row>
    <row r="131" spans="21:22">
      <c r="U131" s="754"/>
      <c r="V131" s="754"/>
    </row>
    <row r="132" spans="21:22">
      <c r="U132" s="754"/>
      <c r="V132" s="754"/>
    </row>
    <row r="133" spans="21:22">
      <c r="U133" s="754"/>
      <c r="V133" s="754"/>
    </row>
    <row r="134" spans="21:22">
      <c r="U134" s="754"/>
      <c r="V134" s="754"/>
    </row>
    <row r="135" spans="21:22">
      <c r="U135" s="754"/>
      <c r="V135" s="754"/>
    </row>
    <row r="136" spans="21:22">
      <c r="U136" s="754"/>
      <c r="V136" s="754"/>
    </row>
    <row r="137" spans="21:22">
      <c r="U137" s="754"/>
      <c r="V137" s="754"/>
    </row>
    <row r="138" spans="21:22">
      <c r="U138" s="754"/>
      <c r="V138" s="754"/>
    </row>
    <row r="139" spans="21:22">
      <c r="U139" s="754"/>
      <c r="V139" s="754"/>
    </row>
    <row r="140" spans="21:22">
      <c r="U140" s="754"/>
      <c r="V140" s="754"/>
    </row>
    <row r="141" spans="21:22">
      <c r="U141" s="754"/>
      <c r="V141" s="754"/>
    </row>
    <row r="142" spans="21:22">
      <c r="U142" s="754"/>
      <c r="V142" s="754"/>
    </row>
    <row r="143" spans="21:22">
      <c r="U143" s="754"/>
      <c r="V143" s="754"/>
    </row>
    <row r="144" spans="21:22">
      <c r="U144" s="754"/>
      <c r="V144" s="754"/>
    </row>
    <row r="145" spans="21:22">
      <c r="U145" s="754"/>
      <c r="V145" s="754"/>
    </row>
    <row r="146" spans="21:22">
      <c r="U146" s="754"/>
      <c r="V146" s="754"/>
    </row>
    <row r="147" spans="21:22">
      <c r="U147" s="754"/>
      <c r="V147" s="754"/>
    </row>
    <row r="148" spans="21:22">
      <c r="U148" s="754"/>
      <c r="V148" s="754"/>
    </row>
    <row r="149" spans="21:22">
      <c r="U149" s="754"/>
      <c r="V149" s="754"/>
    </row>
    <row r="150" spans="21:22">
      <c r="U150" s="754"/>
      <c r="V150" s="754"/>
    </row>
    <row r="151" spans="21:22">
      <c r="U151" s="754"/>
      <c r="V151" s="754"/>
    </row>
    <row r="152" spans="21:22">
      <c r="U152" s="754"/>
      <c r="V152" s="754"/>
    </row>
    <row r="153" spans="21:22">
      <c r="U153" s="754"/>
      <c r="V153" s="754"/>
    </row>
    <row r="154" spans="21:22">
      <c r="U154" s="754"/>
      <c r="V154" s="754"/>
    </row>
    <row r="155" spans="21:22">
      <c r="U155" s="754"/>
      <c r="V155" s="754"/>
    </row>
    <row r="156" spans="21:22">
      <c r="U156" s="754"/>
      <c r="V156" s="754"/>
    </row>
    <row r="157" spans="21:22">
      <c r="U157" s="754"/>
      <c r="V157" s="754"/>
    </row>
    <row r="158" spans="21:22">
      <c r="U158" s="754"/>
      <c r="V158" s="754"/>
    </row>
    <row r="159" spans="21:22">
      <c r="U159" s="754"/>
      <c r="V159" s="754"/>
    </row>
    <row r="160" spans="21:22">
      <c r="U160" s="754"/>
      <c r="V160" s="754"/>
    </row>
    <row r="161" spans="21:22">
      <c r="U161" s="754"/>
      <c r="V161" s="754"/>
    </row>
    <row r="162" spans="21:22">
      <c r="U162" s="754"/>
      <c r="V162" s="754"/>
    </row>
    <row r="163" spans="21:22">
      <c r="U163" s="754"/>
      <c r="V163" s="754"/>
    </row>
    <row r="164" spans="21:22">
      <c r="U164" s="754"/>
      <c r="V164" s="754"/>
    </row>
    <row r="165" spans="21:22">
      <c r="U165" s="754"/>
      <c r="V165" s="754"/>
    </row>
    <row r="166" spans="21:22">
      <c r="U166" s="754"/>
      <c r="V166" s="754"/>
    </row>
    <row r="167" spans="21:22">
      <c r="U167" s="754"/>
      <c r="V167" s="754"/>
    </row>
    <row r="168" spans="21:22">
      <c r="U168" s="754"/>
      <c r="V168" s="754"/>
    </row>
    <row r="169" spans="21:22">
      <c r="U169" s="754"/>
      <c r="V169" s="754"/>
    </row>
    <row r="170" spans="21:22">
      <c r="U170" s="754"/>
      <c r="V170" s="754"/>
    </row>
    <row r="171" spans="21:22">
      <c r="U171" s="754"/>
      <c r="V171" s="754"/>
    </row>
    <row r="172" spans="21:22">
      <c r="U172" s="754"/>
      <c r="V172" s="754"/>
    </row>
    <row r="173" spans="21:22">
      <c r="U173" s="754"/>
      <c r="V173" s="754"/>
    </row>
    <row r="174" spans="21:22">
      <c r="U174" s="754"/>
      <c r="V174" s="754"/>
    </row>
    <row r="175" spans="21:22">
      <c r="U175" s="754"/>
      <c r="V175" s="754"/>
    </row>
    <row r="176" spans="21:22">
      <c r="U176" s="754"/>
      <c r="V176" s="754"/>
    </row>
    <row r="177" spans="21:22">
      <c r="U177" s="754"/>
      <c r="V177" s="754"/>
    </row>
    <row r="178" spans="21:22">
      <c r="U178" s="754"/>
      <c r="V178" s="754"/>
    </row>
    <row r="179" spans="21:22">
      <c r="U179" s="754"/>
      <c r="V179" s="754"/>
    </row>
    <row r="180" spans="21:22">
      <c r="U180" s="754"/>
      <c r="V180" s="754"/>
    </row>
    <row r="181" spans="21:22">
      <c r="U181" s="754"/>
      <c r="V181" s="754"/>
    </row>
    <row r="182" spans="21:22">
      <c r="U182" s="754"/>
      <c r="V182" s="754"/>
    </row>
    <row r="183" spans="21:22">
      <c r="U183" s="754"/>
      <c r="V183" s="754"/>
    </row>
    <row r="184" spans="21:22">
      <c r="U184" s="754"/>
      <c r="V184" s="754"/>
    </row>
    <row r="185" spans="21:22">
      <c r="U185" s="754"/>
      <c r="V185" s="754"/>
    </row>
    <row r="186" spans="21:22">
      <c r="U186" s="754"/>
      <c r="V186" s="754"/>
    </row>
    <row r="187" spans="21:22">
      <c r="U187" s="754"/>
      <c r="V187" s="754"/>
    </row>
    <row r="188" spans="21:22">
      <c r="U188" s="754"/>
      <c r="V188" s="754"/>
    </row>
    <row r="189" spans="21:22">
      <c r="U189" s="754"/>
      <c r="V189" s="754"/>
    </row>
    <row r="190" spans="21:22">
      <c r="U190" s="754"/>
      <c r="V190" s="754"/>
    </row>
    <row r="191" spans="21:22">
      <c r="U191" s="754"/>
      <c r="V191" s="754"/>
    </row>
    <row r="192" spans="21:22">
      <c r="U192" s="754"/>
      <c r="V192" s="754"/>
    </row>
    <row r="193" spans="21:22">
      <c r="U193" s="754"/>
      <c r="V193" s="754"/>
    </row>
    <row r="194" spans="21:22">
      <c r="U194" s="754"/>
      <c r="V194" s="754"/>
    </row>
    <row r="195" spans="21:22">
      <c r="U195" s="754"/>
      <c r="V195" s="754"/>
    </row>
    <row r="196" spans="21:22">
      <c r="U196" s="754"/>
      <c r="V196" s="754"/>
    </row>
    <row r="197" spans="21:22">
      <c r="U197" s="754"/>
      <c r="V197" s="754"/>
    </row>
    <row r="198" spans="21:22">
      <c r="U198" s="754"/>
      <c r="V198" s="754"/>
    </row>
    <row r="199" spans="21:22">
      <c r="U199" s="754"/>
      <c r="V199" s="754"/>
    </row>
    <row r="200" spans="21:22">
      <c r="U200" s="754"/>
      <c r="V200" s="754"/>
    </row>
    <row r="201" spans="21:22">
      <c r="U201" s="754"/>
      <c r="V201" s="754"/>
    </row>
    <row r="202" spans="21:22">
      <c r="U202" s="754"/>
      <c r="V202" s="754"/>
    </row>
    <row r="203" spans="21:22">
      <c r="U203" s="754"/>
      <c r="V203" s="754"/>
    </row>
    <row r="204" spans="21:22">
      <c r="U204" s="754"/>
      <c r="V204" s="754"/>
    </row>
    <row r="205" spans="21:22">
      <c r="U205" s="754"/>
      <c r="V205" s="754"/>
    </row>
    <row r="206" spans="21:22">
      <c r="U206" s="754"/>
      <c r="V206" s="754"/>
    </row>
    <row r="207" spans="21:22">
      <c r="U207" s="754"/>
      <c r="V207" s="754"/>
    </row>
    <row r="208" spans="21:22">
      <c r="U208" s="754"/>
      <c r="V208" s="754"/>
    </row>
    <row r="209" spans="21:22">
      <c r="U209" s="754"/>
      <c r="V209" s="754"/>
    </row>
    <row r="210" spans="21:22">
      <c r="U210" s="754"/>
      <c r="V210" s="754"/>
    </row>
    <row r="211" spans="21:22">
      <c r="U211" s="754"/>
      <c r="V211" s="754"/>
    </row>
    <row r="212" spans="21:22">
      <c r="U212" s="754"/>
      <c r="V212" s="754"/>
    </row>
    <row r="213" spans="21:22">
      <c r="U213" s="754"/>
      <c r="V213" s="754"/>
    </row>
    <row r="214" spans="21:22">
      <c r="U214" s="754"/>
      <c r="V214" s="754"/>
    </row>
    <row r="215" spans="21:22">
      <c r="U215" s="754"/>
      <c r="V215" s="754"/>
    </row>
    <row r="216" spans="21:22">
      <c r="U216" s="754"/>
      <c r="V216" s="754"/>
    </row>
    <row r="217" spans="21:22">
      <c r="U217" s="754"/>
      <c r="V217" s="754"/>
    </row>
    <row r="218" spans="21:22">
      <c r="U218" s="754"/>
      <c r="V218" s="754"/>
    </row>
    <row r="219" spans="21:22">
      <c r="U219" s="754"/>
      <c r="V219" s="754"/>
    </row>
    <row r="220" spans="21:22">
      <c r="U220" s="754"/>
      <c r="V220" s="754"/>
    </row>
    <row r="221" spans="21:22">
      <c r="U221" s="754"/>
      <c r="V221" s="754"/>
    </row>
    <row r="222" spans="21:22">
      <c r="U222" s="754"/>
      <c r="V222" s="754"/>
    </row>
    <row r="223" spans="21:22">
      <c r="U223" s="754"/>
      <c r="V223" s="754"/>
    </row>
  </sheetData>
  <mergeCells count="177">
    <mergeCell ref="Q40:T40"/>
    <mergeCell ref="Q48:T48"/>
    <mergeCell ref="I40:L40"/>
    <mergeCell ref="A39:D39"/>
    <mergeCell ref="E39:H39"/>
    <mergeCell ref="M39:P39"/>
    <mergeCell ref="I39:L39"/>
    <mergeCell ref="I49:L49"/>
    <mergeCell ref="E49:H49"/>
    <mergeCell ref="A49:D49"/>
    <mergeCell ref="M49:P49"/>
    <mergeCell ref="M46:P46"/>
    <mergeCell ref="E47:H47"/>
    <mergeCell ref="A48:D48"/>
    <mergeCell ref="A40:D40"/>
    <mergeCell ref="M40:P40"/>
    <mergeCell ref="E40:H40"/>
    <mergeCell ref="E28:H28"/>
    <mergeCell ref="A34:D34"/>
    <mergeCell ref="E34:H34"/>
    <mergeCell ref="I34:L34"/>
    <mergeCell ref="M34:P34"/>
    <mergeCell ref="Q50:T50"/>
    <mergeCell ref="M48:P48"/>
    <mergeCell ref="E48:H48"/>
    <mergeCell ref="M50:P50"/>
    <mergeCell ref="A44:D44"/>
    <mergeCell ref="E44:H44"/>
    <mergeCell ref="I44:L44"/>
    <mergeCell ref="M44:P44"/>
    <mergeCell ref="Q44:T44"/>
    <mergeCell ref="E45:H45"/>
    <mergeCell ref="M45:P45"/>
    <mergeCell ref="I45:L45"/>
    <mergeCell ref="I46:L46"/>
    <mergeCell ref="E50:H50"/>
    <mergeCell ref="M47:P47"/>
    <mergeCell ref="E46:H46"/>
    <mergeCell ref="Q37:T37"/>
    <mergeCell ref="Q39:T39"/>
    <mergeCell ref="Q49:T49"/>
    <mergeCell ref="E37:H37"/>
    <mergeCell ref="Q38:T38"/>
    <mergeCell ref="A36:D36"/>
    <mergeCell ref="A35:D35"/>
    <mergeCell ref="Q36:T36"/>
    <mergeCell ref="I36:L36"/>
    <mergeCell ref="I35:L35"/>
    <mergeCell ref="M36:P36"/>
    <mergeCell ref="M35:P35"/>
    <mergeCell ref="E35:H35"/>
    <mergeCell ref="E36:H36"/>
    <mergeCell ref="E38:H38"/>
    <mergeCell ref="M38:P38"/>
    <mergeCell ref="A37:D37"/>
    <mergeCell ref="A38:D38"/>
    <mergeCell ref="M37:P37"/>
    <mergeCell ref="Q35:T35"/>
    <mergeCell ref="I38:L38"/>
    <mergeCell ref="I37:L37"/>
    <mergeCell ref="Q34:T34"/>
    <mergeCell ref="A30:D30"/>
    <mergeCell ref="I30:L30"/>
    <mergeCell ref="M30:P30"/>
    <mergeCell ref="Q30:T30"/>
    <mergeCell ref="E30:H30"/>
    <mergeCell ref="Q28:T28"/>
    <mergeCell ref="Q29:T29"/>
    <mergeCell ref="E26:H26"/>
    <mergeCell ref="I26:L26"/>
    <mergeCell ref="I27:L27"/>
    <mergeCell ref="A26:D26"/>
    <mergeCell ref="Q27:T27"/>
    <mergeCell ref="M26:P26"/>
    <mergeCell ref="Q26:T26"/>
    <mergeCell ref="E27:H27"/>
    <mergeCell ref="I28:L28"/>
    <mergeCell ref="A28:D28"/>
    <mergeCell ref="A27:D27"/>
    <mergeCell ref="A29:D29"/>
    <mergeCell ref="M29:P29"/>
    <mergeCell ref="I29:L29"/>
    <mergeCell ref="E29:H29"/>
    <mergeCell ref="M28:P28"/>
    <mergeCell ref="Q24:T24"/>
    <mergeCell ref="M25:P25"/>
    <mergeCell ref="Q25:T25"/>
    <mergeCell ref="E25:H25"/>
    <mergeCell ref="I25:L25"/>
    <mergeCell ref="A25:D25"/>
    <mergeCell ref="A20:D20"/>
    <mergeCell ref="A19:D19"/>
    <mergeCell ref="E20:H20"/>
    <mergeCell ref="I20:L20"/>
    <mergeCell ref="M20:P20"/>
    <mergeCell ref="Q20:T20"/>
    <mergeCell ref="Q19:T19"/>
    <mergeCell ref="E19:H19"/>
    <mergeCell ref="I19:L19"/>
    <mergeCell ref="M19:P19"/>
    <mergeCell ref="A24:D24"/>
    <mergeCell ref="E24:H24"/>
    <mergeCell ref="I24:L24"/>
    <mergeCell ref="M24:P24"/>
    <mergeCell ref="M16:P16"/>
    <mergeCell ref="A16:D16"/>
    <mergeCell ref="A15:D15"/>
    <mergeCell ref="E15:H15"/>
    <mergeCell ref="E16:H16"/>
    <mergeCell ref="I15:L15"/>
    <mergeCell ref="I16:L16"/>
    <mergeCell ref="M15:P15"/>
    <mergeCell ref="Q16:T16"/>
    <mergeCell ref="Q15:T15"/>
    <mergeCell ref="A10:D10"/>
    <mergeCell ref="E10:H10"/>
    <mergeCell ref="M10:P10"/>
    <mergeCell ref="Q10:T10"/>
    <mergeCell ref="E14:H14"/>
    <mergeCell ref="I14:L14"/>
    <mergeCell ref="M14:P14"/>
    <mergeCell ref="Q14:T14"/>
    <mergeCell ref="I10:L10"/>
    <mergeCell ref="A14:D14"/>
    <mergeCell ref="A8:D8"/>
    <mergeCell ref="E8:H8"/>
    <mergeCell ref="M8:P8"/>
    <mergeCell ref="Q8:T8"/>
    <mergeCell ref="A9:D9"/>
    <mergeCell ref="E9:H9"/>
    <mergeCell ref="Q9:T9"/>
    <mergeCell ref="I8:L8"/>
    <mergeCell ref="I9:L9"/>
    <mergeCell ref="M9:P9"/>
    <mergeCell ref="A6:D6"/>
    <mergeCell ref="E6:H6"/>
    <mergeCell ref="I6:L6"/>
    <mergeCell ref="M6:P6"/>
    <mergeCell ref="Q6:T6"/>
    <mergeCell ref="A7:D7"/>
    <mergeCell ref="E7:H7"/>
    <mergeCell ref="M7:P7"/>
    <mergeCell ref="Q7:T7"/>
    <mergeCell ref="I7:L7"/>
    <mergeCell ref="E4:H4"/>
    <mergeCell ref="I4:L4"/>
    <mergeCell ref="M4:P4"/>
    <mergeCell ref="Q4:T4"/>
    <mergeCell ref="A5:D5"/>
    <mergeCell ref="E5:H5"/>
    <mergeCell ref="M5:P5"/>
    <mergeCell ref="Q5:T5"/>
    <mergeCell ref="I5:L5"/>
    <mergeCell ref="O2:Q2"/>
    <mergeCell ref="O1:Q1"/>
    <mergeCell ref="I17:L17"/>
    <mergeCell ref="M27:P27"/>
    <mergeCell ref="I50:L50"/>
    <mergeCell ref="I48:L48"/>
    <mergeCell ref="A47:D47"/>
    <mergeCell ref="A45:D45"/>
    <mergeCell ref="A46:D46"/>
    <mergeCell ref="A50:D50"/>
    <mergeCell ref="I47:L47"/>
    <mergeCell ref="Q47:T47"/>
    <mergeCell ref="Q45:T45"/>
    <mergeCell ref="Q46:T46"/>
    <mergeCell ref="A18:D18"/>
    <mergeCell ref="A17:D17"/>
    <mergeCell ref="E18:H18"/>
    <mergeCell ref="E17:H17"/>
    <mergeCell ref="I18:L18"/>
    <mergeCell ref="M18:P18"/>
    <mergeCell ref="M17:P17"/>
    <mergeCell ref="Q17:T17"/>
    <mergeCell ref="Q18:T18"/>
    <mergeCell ref="A4:D4"/>
  </mergeCells>
  <phoneticPr fontId="3" type="noConversion"/>
  <pageMargins left="0.41" right="0.17" top="0" bottom="0" header="0.19" footer="0.19"/>
  <pageSetup paperSize="9" scale="25" fitToWidth="0" orientation="landscape" r:id="rId1"/>
  <headerFooter alignWithMargins="0"/>
  <rowBreaks count="1" manualBreakCount="1">
    <brk id="53" max="2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10" zoomScaleNormal="25" zoomScaleSheetLayoutView="10" workbookViewId="0">
      <selection activeCell="I15" sqref="I15:L15"/>
    </sheetView>
  </sheetViews>
  <sheetFormatPr defaultColWidth="9" defaultRowHeight="16.5"/>
  <cols>
    <col min="1" max="20" width="23.625" style="6" customWidth="1"/>
    <col min="21" max="16384" width="9" style="6"/>
  </cols>
  <sheetData>
    <row r="1" spans="1:28" ht="159.94999999999999" customHeight="1">
      <c r="A1" s="1" t="str">
        <f>月菜單!A1</f>
        <v>永靖國小-冠成4月菜單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 t="s">
        <v>112</v>
      </c>
      <c r="P1" s="3"/>
      <c r="Q1" s="4"/>
      <c r="R1" s="4"/>
      <c r="S1" s="2"/>
      <c r="T1" s="2"/>
      <c r="U1" s="5"/>
      <c r="V1" s="5"/>
    </row>
    <row r="2" spans="1:28" ht="13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99</v>
      </c>
      <c r="P2" s="7"/>
      <c r="Q2" s="8"/>
      <c r="R2" s="8"/>
      <c r="S2" s="2"/>
      <c r="T2" s="2"/>
      <c r="U2" s="5"/>
      <c r="V2" s="5"/>
    </row>
    <row r="3" spans="1:28" ht="114.9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75" customHeight="1" thickBot="1">
      <c r="A4" s="875">
        <f>月菜單!A4:D4</f>
        <v>0</v>
      </c>
      <c r="B4" s="876"/>
      <c r="C4" s="876"/>
      <c r="D4" s="877"/>
      <c r="E4" s="875">
        <f>月菜單!E4:H4</f>
        <v>0</v>
      </c>
      <c r="F4" s="876"/>
      <c r="G4" s="876"/>
      <c r="H4" s="877"/>
      <c r="I4" s="875">
        <f>月菜單!I4:L4</f>
        <v>0</v>
      </c>
      <c r="J4" s="876"/>
      <c r="K4" s="876"/>
      <c r="L4" s="877"/>
      <c r="M4" s="875" t="str">
        <f>月菜單!M4:P4</f>
        <v>4月1日(四)</v>
      </c>
      <c r="N4" s="876"/>
      <c r="O4" s="876"/>
      <c r="P4" s="877"/>
      <c r="Q4" s="875" t="str">
        <f>月菜單!Q4:T4</f>
        <v>4月2日(五)</v>
      </c>
      <c r="R4" s="876"/>
      <c r="S4" s="876"/>
      <c r="T4" s="877"/>
      <c r="U4" s="5"/>
      <c r="V4" s="5"/>
    </row>
    <row r="5" spans="1:28" s="13" customFormat="1" ht="95.1" customHeight="1">
      <c r="A5" s="883">
        <f>月菜單!A5:D5</f>
        <v>0</v>
      </c>
      <c r="B5" s="884"/>
      <c r="C5" s="884"/>
      <c r="D5" s="885"/>
      <c r="E5" s="883">
        <f>月菜單!E5:H5</f>
        <v>0</v>
      </c>
      <c r="F5" s="884"/>
      <c r="G5" s="884"/>
      <c r="H5" s="885"/>
      <c r="I5" s="883">
        <f>月菜單!I5:L5</f>
        <v>0</v>
      </c>
      <c r="J5" s="884"/>
      <c r="K5" s="884"/>
      <c r="L5" s="885"/>
      <c r="M5" s="883" t="str">
        <f>月菜單!M5:P5</f>
        <v>地瓜飯</v>
      </c>
      <c r="N5" s="884"/>
      <c r="O5" s="884"/>
      <c r="P5" s="885"/>
      <c r="Q5" s="883">
        <f>月菜單!Q5:T5</f>
        <v>0</v>
      </c>
      <c r="R5" s="884"/>
      <c r="S5" s="884"/>
      <c r="T5" s="885"/>
      <c r="U5" s="5"/>
      <c r="V5" s="5"/>
    </row>
    <row r="6" spans="1:28" s="13" customFormat="1" ht="95.1" customHeight="1">
      <c r="A6" s="878">
        <f>月菜單!A6:D6</f>
        <v>0</v>
      </c>
      <c r="B6" s="879"/>
      <c r="C6" s="879"/>
      <c r="D6" s="886"/>
      <c r="E6" s="878">
        <f>月菜單!E6:H6</f>
        <v>0</v>
      </c>
      <c r="F6" s="879"/>
      <c r="G6" s="879"/>
      <c r="H6" s="886"/>
      <c r="I6" s="878">
        <f>月菜單!I6:L6</f>
        <v>0</v>
      </c>
      <c r="J6" s="879"/>
      <c r="K6" s="879"/>
      <c r="L6" s="886"/>
      <c r="M6" s="878" t="str">
        <f>月菜單!M6:P6</f>
        <v>鐵路大排</v>
      </c>
      <c r="N6" s="879"/>
      <c r="O6" s="879"/>
      <c r="P6" s="886"/>
      <c r="Q6" s="878">
        <f>月菜單!Q6:T6</f>
        <v>0</v>
      </c>
      <c r="R6" s="879"/>
      <c r="S6" s="879"/>
      <c r="T6" s="886"/>
      <c r="U6" s="5"/>
      <c r="V6" s="5"/>
    </row>
    <row r="7" spans="1:28" s="13" customFormat="1" ht="95.1" customHeight="1">
      <c r="A7" s="887">
        <f>月菜單!A7:D7</f>
        <v>0</v>
      </c>
      <c r="B7" s="888"/>
      <c r="C7" s="888"/>
      <c r="D7" s="889"/>
      <c r="E7" s="887">
        <f>月菜單!E7:H7</f>
        <v>0</v>
      </c>
      <c r="F7" s="888"/>
      <c r="G7" s="888"/>
      <c r="H7" s="889"/>
      <c r="I7" s="887">
        <f>月菜單!I7:L7</f>
        <v>0</v>
      </c>
      <c r="J7" s="888"/>
      <c r="K7" s="888"/>
      <c r="L7" s="889"/>
      <c r="M7" s="887" t="str">
        <f>月菜單!M7:P7</f>
        <v>奶香三色</v>
      </c>
      <c r="N7" s="888"/>
      <c r="O7" s="888"/>
      <c r="P7" s="889"/>
      <c r="Q7" s="887" t="str">
        <f>月菜單!Q7:T7</f>
        <v>清明/兒童節連假</v>
      </c>
      <c r="R7" s="888"/>
      <c r="S7" s="888"/>
      <c r="T7" s="889"/>
      <c r="U7" s="5"/>
      <c r="V7" s="5"/>
    </row>
    <row r="8" spans="1:28" s="13" customFormat="1" ht="95.1" customHeight="1">
      <c r="A8" s="880">
        <f>月菜單!A8:D8</f>
        <v>0</v>
      </c>
      <c r="B8" s="881"/>
      <c r="C8" s="881"/>
      <c r="D8" s="882"/>
      <c r="E8" s="880">
        <f>月菜單!E8:H8</f>
        <v>0</v>
      </c>
      <c r="F8" s="881"/>
      <c r="G8" s="881"/>
      <c r="H8" s="882"/>
      <c r="I8" s="880">
        <f>月菜單!I8:L8</f>
        <v>0</v>
      </c>
      <c r="J8" s="881"/>
      <c r="K8" s="881"/>
      <c r="L8" s="882"/>
      <c r="M8" s="880" t="str">
        <f>月菜單!M8:P8</f>
        <v>白菜年糕</v>
      </c>
      <c r="N8" s="881"/>
      <c r="O8" s="881"/>
      <c r="P8" s="882"/>
      <c r="Q8" s="880">
        <f>月菜單!Q8:T8</f>
        <v>0</v>
      </c>
      <c r="R8" s="881"/>
      <c r="S8" s="881"/>
      <c r="T8" s="882"/>
      <c r="U8" s="5"/>
      <c r="V8" s="5"/>
    </row>
    <row r="9" spans="1:28" s="13" customFormat="1" ht="95.1" customHeight="1">
      <c r="A9" s="887">
        <f>月菜單!A9:D9</f>
        <v>0</v>
      </c>
      <c r="B9" s="888"/>
      <c r="C9" s="888"/>
      <c r="D9" s="889"/>
      <c r="E9" s="887">
        <f>月菜單!E9:H9</f>
        <v>0</v>
      </c>
      <c r="F9" s="888"/>
      <c r="G9" s="888"/>
      <c r="H9" s="889"/>
      <c r="I9" s="887">
        <f>月菜單!I9:L9</f>
        <v>0</v>
      </c>
      <c r="J9" s="888"/>
      <c r="K9" s="888"/>
      <c r="L9" s="889"/>
      <c r="M9" s="887" t="str">
        <f>月菜單!M9:P9</f>
        <v>深色蔬菜</v>
      </c>
      <c r="N9" s="888"/>
      <c r="O9" s="888"/>
      <c r="P9" s="889"/>
      <c r="Q9" s="887">
        <f>月菜單!Q9:T9</f>
        <v>0</v>
      </c>
      <c r="R9" s="888"/>
      <c r="S9" s="888"/>
      <c r="T9" s="889"/>
      <c r="U9" s="5"/>
      <c r="V9" s="5"/>
    </row>
    <row r="10" spans="1:28" s="13" customFormat="1" ht="95.1" customHeight="1" thickBot="1">
      <c r="A10" s="890">
        <f>月菜單!A10:D10</f>
        <v>0</v>
      </c>
      <c r="B10" s="891"/>
      <c r="C10" s="891"/>
      <c r="D10" s="892"/>
      <c r="E10" s="890">
        <f>月菜單!E10:H10</f>
        <v>0</v>
      </c>
      <c r="F10" s="891"/>
      <c r="G10" s="891"/>
      <c r="H10" s="892"/>
      <c r="I10" s="890">
        <f>月菜單!I10:L10</f>
        <v>0</v>
      </c>
      <c r="J10" s="891"/>
      <c r="K10" s="891"/>
      <c r="L10" s="892"/>
      <c r="M10" s="890" t="str">
        <f>月菜單!M10:P10</f>
        <v>紫菜湯</v>
      </c>
      <c r="N10" s="891"/>
      <c r="O10" s="891"/>
      <c r="P10" s="892"/>
      <c r="Q10" s="890">
        <f>月菜單!Q10:T10</f>
        <v>0</v>
      </c>
      <c r="R10" s="891"/>
      <c r="S10" s="891"/>
      <c r="T10" s="892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57" t="s">
        <v>100</v>
      </c>
      <c r="B12" s="258">
        <f>月菜單!B12</f>
        <v>0</v>
      </c>
      <c r="C12" s="259" t="s">
        <v>101</v>
      </c>
      <c r="D12" s="260">
        <f>月菜單!D12</f>
        <v>0</v>
      </c>
      <c r="E12" s="257" t="s">
        <v>100</v>
      </c>
      <c r="F12" s="258">
        <f>第一週明細!W20</f>
        <v>0</v>
      </c>
      <c r="G12" s="259" t="s">
        <v>101</v>
      </c>
      <c r="H12" s="260">
        <f>第一週明細!W16</f>
        <v>0</v>
      </c>
      <c r="I12" s="257" t="s">
        <v>100</v>
      </c>
      <c r="J12" s="258">
        <f>第一週明細!W28</f>
        <v>0</v>
      </c>
      <c r="K12" s="259" t="s">
        <v>101</v>
      </c>
      <c r="L12" s="260">
        <f>第一週明細!W24</f>
        <v>0</v>
      </c>
      <c r="M12" s="257" t="s">
        <v>100</v>
      </c>
      <c r="N12" s="258">
        <f>第一週明細!W36</f>
        <v>691.3</v>
      </c>
      <c r="O12" s="259" t="s">
        <v>101</v>
      </c>
      <c r="P12" s="260">
        <f>第一週明細!W32</f>
        <v>22.5</v>
      </c>
      <c r="Q12" s="257" t="s">
        <v>100</v>
      </c>
      <c r="R12" s="258">
        <f>第一週明細!W44</f>
        <v>0</v>
      </c>
      <c r="S12" s="259" t="s">
        <v>101</v>
      </c>
      <c r="T12" s="260">
        <f>第一週明細!W40</f>
        <v>0</v>
      </c>
      <c r="U12" s="5"/>
      <c r="V12" s="5"/>
    </row>
    <row r="13" spans="1:28" ht="35.1" customHeight="1" thickBot="1">
      <c r="A13" s="261" t="s">
        <v>102</v>
      </c>
      <c r="B13" s="262">
        <f>月菜單!B13</f>
        <v>0</v>
      </c>
      <c r="C13" s="263" t="s">
        <v>3</v>
      </c>
      <c r="D13" s="264">
        <f>月菜單!D13</f>
        <v>0</v>
      </c>
      <c r="E13" s="261" t="s">
        <v>102</v>
      </c>
      <c r="F13" s="262">
        <f>第一週明細!W14</f>
        <v>0</v>
      </c>
      <c r="G13" s="263" t="s">
        <v>123</v>
      </c>
      <c r="H13" s="264">
        <f>第一週明細!W18</f>
        <v>0</v>
      </c>
      <c r="I13" s="261" t="s">
        <v>102</v>
      </c>
      <c r="J13" s="262">
        <f>第一週明細!W22</f>
        <v>0</v>
      </c>
      <c r="K13" s="263" t="s">
        <v>3</v>
      </c>
      <c r="L13" s="264">
        <f>第一週明細!W26</f>
        <v>0</v>
      </c>
      <c r="M13" s="261" t="s">
        <v>102</v>
      </c>
      <c r="N13" s="262">
        <f>第一週明細!W30</f>
        <v>95.5</v>
      </c>
      <c r="O13" s="263" t="s">
        <v>123</v>
      </c>
      <c r="P13" s="264">
        <f>第一週明細!W34</f>
        <v>26.7</v>
      </c>
      <c r="Q13" s="261" t="s">
        <v>102</v>
      </c>
      <c r="R13" s="262">
        <f>第一週明細!W38</f>
        <v>0</v>
      </c>
      <c r="S13" s="263" t="s">
        <v>123</v>
      </c>
      <c r="T13" s="264">
        <f>第一週明細!W42</f>
        <v>0</v>
      </c>
      <c r="U13" s="5"/>
      <c r="V13" s="5"/>
    </row>
    <row r="14" spans="1:28" s="12" customFormat="1" ht="75" customHeight="1" thickBot="1">
      <c r="A14" s="875" t="str">
        <f>月菜單!A14:D14</f>
        <v>4月5日(一)</v>
      </c>
      <c r="B14" s="876"/>
      <c r="C14" s="876"/>
      <c r="D14" s="877"/>
      <c r="E14" s="875" t="str">
        <f>月菜單!E14:H14</f>
        <v>4月6日(二)</v>
      </c>
      <c r="F14" s="876"/>
      <c r="G14" s="876"/>
      <c r="H14" s="877"/>
      <c r="I14" s="875" t="str">
        <f>月菜單!I14:L14</f>
        <v>4月7日(三)</v>
      </c>
      <c r="J14" s="876"/>
      <c r="K14" s="876"/>
      <c r="L14" s="877"/>
      <c r="M14" s="875" t="str">
        <f>月菜單!M14:P14</f>
        <v>4月8日(四)</v>
      </c>
      <c r="N14" s="876"/>
      <c r="O14" s="876"/>
      <c r="P14" s="877"/>
      <c r="Q14" s="875" t="str">
        <f>月菜單!Q14:T14</f>
        <v>4月9日(五)</v>
      </c>
      <c r="R14" s="876"/>
      <c r="S14" s="876"/>
      <c r="T14" s="877"/>
      <c r="U14" s="5"/>
      <c r="V14" s="5"/>
      <c r="AB14" s="12" t="s">
        <v>42</v>
      </c>
    </row>
    <row r="15" spans="1:28" s="13" customFormat="1" ht="95.1" customHeight="1">
      <c r="A15" s="883">
        <f>月菜單!A15:D15</f>
        <v>0</v>
      </c>
      <c r="B15" s="884"/>
      <c r="C15" s="884"/>
      <c r="D15" s="885"/>
      <c r="E15" s="883" t="str">
        <f>月菜單!E15:H15</f>
        <v>糙米飯</v>
      </c>
      <c r="F15" s="884"/>
      <c r="G15" s="884"/>
      <c r="H15" s="885"/>
      <c r="I15" s="883" t="str">
        <f>月菜單!I15:L15</f>
        <v>白米飯</v>
      </c>
      <c r="J15" s="884"/>
      <c r="K15" s="884"/>
      <c r="L15" s="885"/>
      <c r="M15" s="883" t="str">
        <f>月菜單!M15:P15</f>
        <v>地瓜飯</v>
      </c>
      <c r="N15" s="884"/>
      <c r="O15" s="884"/>
      <c r="P15" s="885"/>
      <c r="Q15" s="883" t="str">
        <f>月菜單!Q15:T15</f>
        <v>熱炒烏龍麵</v>
      </c>
      <c r="R15" s="884"/>
      <c r="S15" s="884"/>
      <c r="T15" s="885"/>
      <c r="U15" s="5"/>
      <c r="V15" s="5"/>
    </row>
    <row r="16" spans="1:28" s="13" customFormat="1" ht="95.1" customHeight="1">
      <c r="A16" s="878">
        <f>月菜單!A16:D16</f>
        <v>0</v>
      </c>
      <c r="B16" s="879"/>
      <c r="C16" s="879"/>
      <c r="D16" s="886"/>
      <c r="E16" s="878" t="str">
        <f>月菜單!E16:H16</f>
        <v>壽喜豬肉</v>
      </c>
      <c r="F16" s="879"/>
      <c r="G16" s="879"/>
      <c r="H16" s="886"/>
      <c r="I16" s="878" t="str">
        <f>月菜單!I16:L16</f>
        <v>卡啦雞腿排(炸)</v>
      </c>
      <c r="J16" s="879"/>
      <c r="K16" s="879"/>
      <c r="L16" s="886"/>
      <c r="M16" s="878" t="str">
        <f>月菜單!M16:P16</f>
        <v>照燒豬排</v>
      </c>
      <c r="N16" s="879"/>
      <c r="O16" s="879"/>
      <c r="P16" s="886"/>
      <c r="Q16" s="878" t="str">
        <f>月菜單!Q16:T16</f>
        <v>日式照燒雞翅</v>
      </c>
      <c r="R16" s="879"/>
      <c r="S16" s="879"/>
      <c r="T16" s="886"/>
      <c r="U16" s="5"/>
      <c r="V16" s="5"/>
    </row>
    <row r="17" spans="1:32" s="13" customFormat="1" ht="95.1" customHeight="1">
      <c r="A17" s="887" t="str">
        <f>月菜單!A17:D17</f>
        <v>清明/兒童節連假</v>
      </c>
      <c r="B17" s="888"/>
      <c r="C17" s="888"/>
      <c r="D17" s="889"/>
      <c r="E17" s="887" t="str">
        <f>月菜單!E17:H17</f>
        <v>芹香貢丸片</v>
      </c>
      <c r="F17" s="888"/>
      <c r="G17" s="888"/>
      <c r="H17" s="889"/>
      <c r="I17" s="887" t="str">
        <f>月菜單!I17:L17</f>
        <v>紅蔥肉醬</v>
      </c>
      <c r="J17" s="888"/>
      <c r="K17" s="888"/>
      <c r="L17" s="889"/>
      <c r="M17" s="887" t="str">
        <f>月菜單!M17:P17</f>
        <v>日式炊蛋</v>
      </c>
      <c r="N17" s="888"/>
      <c r="O17" s="888"/>
      <c r="P17" s="889"/>
      <c r="Q17" s="887" t="str">
        <f>月菜單!Q17:T17</f>
        <v>魚丁拚山藥捲(海炸加)</v>
      </c>
      <c r="R17" s="888"/>
      <c r="S17" s="888"/>
      <c r="T17" s="889"/>
      <c r="U17" s="5"/>
      <c r="V17" s="5"/>
    </row>
    <row r="18" spans="1:32" s="13" customFormat="1" ht="95.1" customHeight="1">
      <c r="A18" s="880">
        <f>月菜單!A18:D18</f>
        <v>0</v>
      </c>
      <c r="B18" s="881"/>
      <c r="C18" s="881"/>
      <c r="D18" s="882"/>
      <c r="E18" s="880" t="str">
        <f>月菜單!E18:H18</f>
        <v>紅絲炒蛋</v>
      </c>
      <c r="F18" s="881"/>
      <c r="G18" s="881"/>
      <c r="H18" s="882"/>
      <c r="I18" s="880" t="str">
        <f>月菜單!I18:L18</f>
        <v>鳥蛋什錦(豆)</v>
      </c>
      <c r="J18" s="881"/>
      <c r="K18" s="881"/>
      <c r="L18" s="882"/>
      <c r="M18" s="880" t="str">
        <f>月菜單!M18:P18</f>
        <v>起司焗洋芋</v>
      </c>
      <c r="N18" s="881"/>
      <c r="O18" s="881"/>
      <c r="P18" s="882"/>
      <c r="Q18" s="880" t="str">
        <f>月菜單!Q18:T18</f>
        <v>香滷米血(冷)</v>
      </c>
      <c r="R18" s="881"/>
      <c r="S18" s="881"/>
      <c r="T18" s="882"/>
    </row>
    <row r="19" spans="1:32" s="13" customFormat="1" ht="95.1" customHeight="1">
      <c r="A19" s="887">
        <f>月菜單!A19:D19</f>
        <v>0</v>
      </c>
      <c r="B19" s="888"/>
      <c r="C19" s="888"/>
      <c r="D19" s="889"/>
      <c r="E19" s="887" t="str">
        <f>月菜單!E19:H19</f>
        <v>深色蔬菜</v>
      </c>
      <c r="F19" s="888"/>
      <c r="G19" s="888"/>
      <c r="H19" s="889"/>
      <c r="I19" s="887" t="str">
        <f>月菜單!I19:L19</f>
        <v>淺色蔬菜</v>
      </c>
      <c r="J19" s="888"/>
      <c r="K19" s="888"/>
      <c r="L19" s="889"/>
      <c r="M19" s="887" t="str">
        <f>月菜單!M19:P19</f>
        <v>深色蔬菜</v>
      </c>
      <c r="N19" s="888"/>
      <c r="O19" s="888"/>
      <c r="P19" s="889"/>
      <c r="Q19" s="887" t="str">
        <f>月菜單!Q19:T19</f>
        <v>淺色蔬菜</v>
      </c>
      <c r="R19" s="888"/>
      <c r="S19" s="888"/>
      <c r="T19" s="889"/>
    </row>
    <row r="20" spans="1:32" s="13" customFormat="1" ht="95.1" customHeight="1" thickBot="1">
      <c r="A20" s="890">
        <f>月菜單!A20:D20</f>
        <v>0</v>
      </c>
      <c r="B20" s="891"/>
      <c r="C20" s="891"/>
      <c r="D20" s="892"/>
      <c r="E20" s="890" t="str">
        <f>月菜單!E20:H20</f>
        <v>白玉鮮菇湯</v>
      </c>
      <c r="F20" s="891"/>
      <c r="G20" s="891"/>
      <c r="H20" s="892"/>
      <c r="I20" s="890" t="str">
        <f>月菜單!I20:L20</f>
        <v>豬血湯</v>
      </c>
      <c r="J20" s="891"/>
      <c r="K20" s="891"/>
      <c r="L20" s="892"/>
      <c r="M20" s="890" t="str">
        <f>月菜單!M20:P20</f>
        <v>味噌豆腐湯(豆)</v>
      </c>
      <c r="N20" s="891"/>
      <c r="O20" s="891"/>
      <c r="P20" s="892"/>
      <c r="Q20" s="890" t="str">
        <f>月菜單!Q20:T20</f>
        <v>蛋花湯</v>
      </c>
      <c r="R20" s="891"/>
      <c r="S20" s="891"/>
      <c r="T20" s="892"/>
    </row>
    <row r="21" spans="1:32" ht="1.5" customHeight="1" thickBot="1">
      <c r="A21" s="23" t="s">
        <v>134</v>
      </c>
      <c r="B21" s="24"/>
      <c r="C21" s="24" t="s">
        <v>1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135</v>
      </c>
      <c r="R21" s="33"/>
      <c r="S21" s="33"/>
      <c r="T21" s="34"/>
      <c r="U21" s="13"/>
      <c r="V21" s="13"/>
      <c r="W21" s="13"/>
      <c r="X21" s="13"/>
      <c r="Y21" s="13"/>
    </row>
    <row r="22" spans="1:32" s="249" customFormat="1" ht="35.1" customHeight="1">
      <c r="A22" s="257" t="s">
        <v>136</v>
      </c>
      <c r="B22" s="258">
        <f>第二週明細!W12</f>
        <v>0</v>
      </c>
      <c r="C22" s="259" t="s">
        <v>137</v>
      </c>
      <c r="D22" s="260">
        <f>第二週明細!W8</f>
        <v>0</v>
      </c>
      <c r="E22" s="257" t="s">
        <v>136</v>
      </c>
      <c r="F22" s="258">
        <f>第二週明細!W20</f>
        <v>686.8</v>
      </c>
      <c r="G22" s="259" t="s">
        <v>137</v>
      </c>
      <c r="H22" s="260">
        <f>第二週明細!W16</f>
        <v>23</v>
      </c>
      <c r="I22" s="257" t="s">
        <v>136</v>
      </c>
      <c r="J22" s="258">
        <f>第二週明細!W28</f>
        <v>691.3</v>
      </c>
      <c r="K22" s="259" t="s">
        <v>137</v>
      </c>
      <c r="L22" s="260">
        <f>第二週明細!W24</f>
        <v>22.5</v>
      </c>
      <c r="M22" s="257" t="s">
        <v>136</v>
      </c>
      <c r="N22" s="258">
        <f>第二週明細!W36</f>
        <v>686.8</v>
      </c>
      <c r="O22" s="259" t="s">
        <v>137</v>
      </c>
      <c r="P22" s="260">
        <f>第二週明細!W32</f>
        <v>22</v>
      </c>
      <c r="Q22" s="257" t="s">
        <v>136</v>
      </c>
      <c r="R22" s="258">
        <f>第二週明細!W44</f>
        <v>682.3</v>
      </c>
      <c r="S22" s="259" t="s">
        <v>137</v>
      </c>
      <c r="T22" s="260">
        <f>第二週明細!W40</f>
        <v>21.5</v>
      </c>
    </row>
    <row r="23" spans="1:32" s="249" customFormat="1" ht="35.1" customHeight="1" thickBot="1">
      <c r="A23" s="261" t="s">
        <v>138</v>
      </c>
      <c r="B23" s="262">
        <f>第二週明細!W6</f>
        <v>0</v>
      </c>
      <c r="C23" s="263" t="s">
        <v>3</v>
      </c>
      <c r="D23" s="264">
        <f>第二週明細!W10</f>
        <v>0</v>
      </c>
      <c r="E23" s="261" t="s">
        <v>138</v>
      </c>
      <c r="F23" s="262">
        <f>第二週明細!W14</f>
        <v>95.5</v>
      </c>
      <c r="G23" s="263" t="s">
        <v>139</v>
      </c>
      <c r="H23" s="264">
        <f>第二週明細!W18</f>
        <v>26.7</v>
      </c>
      <c r="I23" s="261" t="s">
        <v>138</v>
      </c>
      <c r="J23" s="262">
        <f>第二週明細!W22</f>
        <v>95.5</v>
      </c>
      <c r="K23" s="263" t="s">
        <v>3</v>
      </c>
      <c r="L23" s="264">
        <f>第二週明細!W26</f>
        <v>26.7</v>
      </c>
      <c r="M23" s="261" t="s">
        <v>138</v>
      </c>
      <c r="N23" s="262">
        <f>第二週明細!W30</f>
        <v>95.5</v>
      </c>
      <c r="O23" s="263" t="s">
        <v>139</v>
      </c>
      <c r="P23" s="264">
        <f>第二週明細!W34</f>
        <v>26.7</v>
      </c>
      <c r="Q23" s="261" t="s">
        <v>138</v>
      </c>
      <c r="R23" s="262">
        <f>第二週明細!W38</f>
        <v>95.5</v>
      </c>
      <c r="S23" s="263" t="s">
        <v>139</v>
      </c>
      <c r="T23" s="264">
        <f>第二週明細!W42</f>
        <v>26.7</v>
      </c>
    </row>
    <row r="24" spans="1:32" s="12" customFormat="1" ht="75" customHeight="1" thickBot="1">
      <c r="A24" s="875" t="str">
        <f>月菜單!A24:D24</f>
        <v>4月12日(一)</v>
      </c>
      <c r="B24" s="876"/>
      <c r="C24" s="876"/>
      <c r="D24" s="877"/>
      <c r="E24" s="875" t="str">
        <f>月菜單!E24:H24</f>
        <v>4月13日(二)</v>
      </c>
      <c r="F24" s="876"/>
      <c r="G24" s="876"/>
      <c r="H24" s="877"/>
      <c r="I24" s="875" t="str">
        <f>月菜單!I24:L24</f>
        <v>4月14日(三)</v>
      </c>
      <c r="J24" s="876"/>
      <c r="K24" s="876"/>
      <c r="L24" s="877"/>
      <c r="M24" s="875" t="str">
        <f>月菜單!M24:P24</f>
        <v>4月15日(四)</v>
      </c>
      <c r="N24" s="876"/>
      <c r="O24" s="876"/>
      <c r="P24" s="877"/>
      <c r="Q24" s="875" t="str">
        <f>月菜單!Q24:T24</f>
        <v>4月16日(五)</v>
      </c>
      <c r="R24" s="876"/>
      <c r="S24" s="876"/>
      <c r="T24" s="877"/>
      <c r="U24" s="5"/>
      <c r="V24" s="5"/>
    </row>
    <row r="25" spans="1:32" s="13" customFormat="1" ht="95.1" customHeight="1">
      <c r="A25" s="883" t="str">
        <f>月菜單!A25:D25</f>
        <v>白米飯</v>
      </c>
      <c r="B25" s="884"/>
      <c r="C25" s="884"/>
      <c r="D25" s="885"/>
      <c r="E25" s="883" t="str">
        <f>月菜單!E25:H25</f>
        <v>五穀飯</v>
      </c>
      <c r="F25" s="884"/>
      <c r="G25" s="884"/>
      <c r="H25" s="885"/>
      <c r="I25" s="883" t="str">
        <f>月菜單!I25:L25</f>
        <v>白米飯</v>
      </c>
      <c r="J25" s="884"/>
      <c r="K25" s="884"/>
      <c r="L25" s="885"/>
      <c r="M25" s="883" t="str">
        <f>月菜單!M25:P25</f>
        <v>地瓜飯</v>
      </c>
      <c r="N25" s="884"/>
      <c r="O25" s="884"/>
      <c r="P25" s="885"/>
      <c r="Q25" s="883" t="str">
        <f>月菜單!Q25:T25</f>
        <v>高麗菜炒飯</v>
      </c>
      <c r="R25" s="884"/>
      <c r="S25" s="884"/>
      <c r="T25" s="885"/>
      <c r="U25" s="5"/>
      <c r="V25" s="5"/>
    </row>
    <row r="26" spans="1:32" s="13" customFormat="1" ht="95.1" customHeight="1">
      <c r="A26" s="878" t="str">
        <f>月菜單!A26:D26</f>
        <v>蔥燒豬里肌</v>
      </c>
      <c r="B26" s="879"/>
      <c r="C26" s="879"/>
      <c r="D26" s="886"/>
      <c r="E26" s="878" t="str">
        <f>月菜單!E26:H26</f>
        <v>匈牙利燉肉</v>
      </c>
      <c r="F26" s="879"/>
      <c r="G26" s="879"/>
      <c r="H26" s="886"/>
      <c r="I26" s="878" t="str">
        <f>月菜單!I26:L26</f>
        <v>鹽酥雞(炸)</v>
      </c>
      <c r="J26" s="879"/>
      <c r="K26" s="879"/>
      <c r="L26" s="886"/>
      <c r="M26" s="878" t="str">
        <f>月菜單!M26:P26</f>
        <v>京醬大排</v>
      </c>
      <c r="N26" s="879"/>
      <c r="O26" s="879"/>
      <c r="P26" s="886"/>
      <c r="Q26" s="878" t="str">
        <f>月菜單!Q26:T26</f>
        <v>板烤雞排</v>
      </c>
      <c r="R26" s="879"/>
      <c r="S26" s="879"/>
      <c r="T26" s="886"/>
      <c r="U26" s="5"/>
      <c r="V26" s="5"/>
    </row>
    <row r="27" spans="1:32" s="13" customFormat="1" ht="95.1" customHeight="1">
      <c r="A27" s="887" t="str">
        <f>月菜單!A27:D27</f>
        <v>甜心唐揚雞丁</v>
      </c>
      <c r="B27" s="888"/>
      <c r="C27" s="888"/>
      <c r="D27" s="889"/>
      <c r="E27" s="887" t="str">
        <f>月菜單!E27:H27</f>
        <v>筍香羹</v>
      </c>
      <c r="F27" s="888"/>
      <c r="G27" s="888"/>
      <c r="H27" s="889"/>
      <c r="I27" s="887" t="str">
        <f>月菜單!I27:L27</f>
        <v>飄香滷蛋</v>
      </c>
      <c r="J27" s="888"/>
      <c r="K27" s="888"/>
      <c r="L27" s="889"/>
      <c r="M27" s="887" t="str">
        <f>月菜單!M27:P27</f>
        <v>泰式魚條(海)</v>
      </c>
      <c r="N27" s="888"/>
      <c r="O27" s="888"/>
      <c r="P27" s="889"/>
      <c r="Q27" s="887" t="str">
        <f>月菜單!Q27:T27</f>
        <v>炸蔬菜天婦羅(炸)</v>
      </c>
      <c r="R27" s="888"/>
      <c r="S27" s="888"/>
      <c r="T27" s="889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5.1" customHeight="1">
      <c r="A28" s="880" t="str">
        <f>月菜單!A28:D28</f>
        <v>白菜滷</v>
      </c>
      <c r="B28" s="881"/>
      <c r="C28" s="881"/>
      <c r="D28" s="882"/>
      <c r="E28" s="880" t="str">
        <f>月菜單!E28:H28</f>
        <v>花枝排(海加)</v>
      </c>
      <c r="F28" s="881"/>
      <c r="G28" s="881"/>
      <c r="H28" s="882"/>
      <c r="I28" s="880" t="str">
        <f>月菜單!I28:L28</f>
        <v>白玉彩繪</v>
      </c>
      <c r="J28" s="881"/>
      <c r="K28" s="881"/>
      <c r="L28" s="882"/>
      <c r="M28" s="880" t="str">
        <f>月菜單!M28:P28</f>
        <v>鹹豬肉豆干(豆加)</v>
      </c>
      <c r="N28" s="881"/>
      <c r="O28" s="881"/>
      <c r="P28" s="882"/>
      <c r="Q28" s="880" t="str">
        <f>月菜單!Q28:T28</f>
        <v>烤饅頭(冷)</v>
      </c>
      <c r="R28" s="881"/>
      <c r="S28" s="881"/>
      <c r="T28" s="882"/>
      <c r="U28" s="5"/>
      <c r="V28" s="5"/>
    </row>
    <row r="29" spans="1:32" s="13" customFormat="1" ht="95.1" customHeight="1">
      <c r="A29" s="887" t="str">
        <f>月菜單!A29:D29</f>
        <v>深色蔬菜</v>
      </c>
      <c r="B29" s="888"/>
      <c r="C29" s="888"/>
      <c r="D29" s="889"/>
      <c r="E29" s="887" t="str">
        <f>月菜單!E29:H29</f>
        <v>淺色蔬菜</v>
      </c>
      <c r="F29" s="888"/>
      <c r="G29" s="888"/>
      <c r="H29" s="889"/>
      <c r="I29" s="887" t="str">
        <f>月菜單!I29:L29</f>
        <v>深色蔬菜</v>
      </c>
      <c r="J29" s="888"/>
      <c r="K29" s="888"/>
      <c r="L29" s="889"/>
      <c r="M29" s="887" t="str">
        <f>月菜單!M29:P29</f>
        <v>深色蔬菜</v>
      </c>
      <c r="N29" s="888"/>
      <c r="O29" s="888"/>
      <c r="P29" s="889"/>
      <c r="Q29" s="887" t="str">
        <f>月菜單!Q29:T29</f>
        <v>淺色蔬菜</v>
      </c>
      <c r="R29" s="888"/>
      <c r="S29" s="888"/>
      <c r="T29" s="889"/>
      <c r="U29" s="5"/>
      <c r="V29" s="5"/>
    </row>
    <row r="30" spans="1:32" s="13" customFormat="1" ht="95.1" customHeight="1" thickBot="1">
      <c r="A30" s="890" t="str">
        <f>月菜單!A30:D30</f>
        <v>蘿蔔湯</v>
      </c>
      <c r="B30" s="891"/>
      <c r="C30" s="891"/>
      <c r="D30" s="892"/>
      <c r="E30" s="890" t="str">
        <f>月菜單!E30:H30</f>
        <v>酸辣湯</v>
      </c>
      <c r="F30" s="891"/>
      <c r="G30" s="891"/>
      <c r="H30" s="892"/>
      <c r="I30" s="890" t="str">
        <f>月菜單!I30:L30</f>
        <v>薑絲冬瓜湯</v>
      </c>
      <c r="J30" s="891"/>
      <c r="K30" s="891"/>
      <c r="L30" s="892"/>
      <c r="M30" s="890" t="str">
        <f>月菜單!M30:P30</f>
        <v>日式味噌湯</v>
      </c>
      <c r="N30" s="891"/>
      <c r="O30" s="891"/>
      <c r="P30" s="892"/>
      <c r="Q30" s="890" t="str">
        <f>月菜單!Q30:T30</f>
        <v>薑絲紫菜湯</v>
      </c>
      <c r="R30" s="891"/>
      <c r="S30" s="891"/>
      <c r="T30" s="892"/>
      <c r="U30" s="5"/>
      <c r="V30" s="5"/>
    </row>
    <row r="31" spans="1:32" ht="2.25" customHeight="1" thickBo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50.1" customHeight="1">
      <c r="A32" s="257" t="s">
        <v>140</v>
      </c>
      <c r="B32" s="258">
        <f>第三週明細!W12</f>
        <v>687.1</v>
      </c>
      <c r="C32" s="259" t="s">
        <v>141</v>
      </c>
      <c r="D32" s="260">
        <f>第三週明細!W8</f>
        <v>21.5</v>
      </c>
      <c r="E32" s="257" t="s">
        <v>140</v>
      </c>
      <c r="F32" s="258">
        <f>第三週明細!W20</f>
        <v>682.6</v>
      </c>
      <c r="G32" s="259" t="s">
        <v>141</v>
      </c>
      <c r="H32" s="260">
        <f>第三週明細!W16</f>
        <v>23</v>
      </c>
      <c r="I32" s="257" t="s">
        <v>140</v>
      </c>
      <c r="J32" s="258">
        <f>第三週明細!W28</f>
        <v>700.6</v>
      </c>
      <c r="K32" s="259" t="s">
        <v>141</v>
      </c>
      <c r="L32" s="260">
        <f>第三週明細!W24</f>
        <v>23</v>
      </c>
      <c r="M32" s="257" t="s">
        <v>140</v>
      </c>
      <c r="N32" s="258">
        <v>735</v>
      </c>
      <c r="O32" s="259" t="s">
        <v>141</v>
      </c>
      <c r="P32" s="260" t="s">
        <v>142</v>
      </c>
      <c r="Q32" s="257" t="s">
        <v>140</v>
      </c>
      <c r="R32" s="258">
        <f>第三週明細!W44</f>
        <v>696.5</v>
      </c>
      <c r="S32" s="259" t="s">
        <v>141</v>
      </c>
      <c r="T32" s="260">
        <f>第三週明細!W40</f>
        <v>22.5</v>
      </c>
      <c r="U32" s="5"/>
      <c r="V32" s="5"/>
    </row>
    <row r="33" spans="1:22" ht="50.1" customHeight="1" thickBot="1">
      <c r="A33" s="261" t="s">
        <v>143</v>
      </c>
      <c r="B33" s="262">
        <f>第三週明細!W6</f>
        <v>96.5</v>
      </c>
      <c r="C33" s="263" t="s">
        <v>3</v>
      </c>
      <c r="D33" s="264">
        <f>第三週明細!W10</f>
        <v>26.9</v>
      </c>
      <c r="E33" s="261" t="s">
        <v>143</v>
      </c>
      <c r="F33" s="262">
        <f>第三週明細!W14</f>
        <v>96.5</v>
      </c>
      <c r="G33" s="263" t="s">
        <v>144</v>
      </c>
      <c r="H33" s="264">
        <f>第三週明細!W18</f>
        <v>26.9</v>
      </c>
      <c r="I33" s="261" t="s">
        <v>143</v>
      </c>
      <c r="J33" s="262">
        <f>第三週明細!W22</f>
        <v>96.5</v>
      </c>
      <c r="K33" s="263" t="s">
        <v>3</v>
      </c>
      <c r="L33" s="264">
        <f>第三週明細!W26</f>
        <v>26.9</v>
      </c>
      <c r="M33" s="261" t="s">
        <v>143</v>
      </c>
      <c r="N33" s="262">
        <v>103</v>
      </c>
      <c r="O33" s="263" t="s">
        <v>144</v>
      </c>
      <c r="P33" s="264" t="s">
        <v>145</v>
      </c>
      <c r="Q33" s="261" t="s">
        <v>143</v>
      </c>
      <c r="R33" s="262">
        <f>第三週明細!W38</f>
        <v>96.5</v>
      </c>
      <c r="S33" s="263" t="s">
        <v>144</v>
      </c>
      <c r="T33" s="264">
        <f>第三週明細!W42</f>
        <v>27</v>
      </c>
      <c r="U33" s="5"/>
      <c r="V33" s="5"/>
    </row>
    <row r="34" spans="1:22" s="12" customFormat="1" ht="75" customHeight="1" thickBot="1">
      <c r="A34" s="875" t="str">
        <f>月菜單!A34:D34</f>
        <v>4月19日(一)</v>
      </c>
      <c r="B34" s="876"/>
      <c r="C34" s="876"/>
      <c r="D34" s="877"/>
      <c r="E34" s="875" t="str">
        <f>月菜單!E34:H34</f>
        <v>4月20日(二)</v>
      </c>
      <c r="F34" s="876"/>
      <c r="G34" s="876"/>
      <c r="H34" s="877"/>
      <c r="I34" s="875" t="str">
        <f>月菜單!I34:L34</f>
        <v>4月21日(三)</v>
      </c>
      <c r="J34" s="876"/>
      <c r="K34" s="876"/>
      <c r="L34" s="877"/>
      <c r="M34" s="875" t="str">
        <f>月菜單!M34:P34</f>
        <v>4月22日(四)</v>
      </c>
      <c r="N34" s="876"/>
      <c r="O34" s="876"/>
      <c r="P34" s="877"/>
      <c r="Q34" s="875" t="str">
        <f>月菜單!Q34:T34</f>
        <v>4月23日(五)</v>
      </c>
      <c r="R34" s="876"/>
      <c r="S34" s="876"/>
      <c r="T34" s="877"/>
      <c r="U34" s="5"/>
      <c r="V34" s="5"/>
    </row>
    <row r="35" spans="1:22" s="13" customFormat="1" ht="95.1" customHeight="1">
      <c r="A35" s="883" t="str">
        <f>月菜單!A35:D35</f>
        <v>白米飯</v>
      </c>
      <c r="B35" s="884"/>
      <c r="C35" s="884"/>
      <c r="D35" s="885"/>
      <c r="E35" s="883" t="str">
        <f>月菜單!E35:H35</f>
        <v>紫米飯</v>
      </c>
      <c r="F35" s="884"/>
      <c r="G35" s="884"/>
      <c r="H35" s="885"/>
      <c r="I35" s="883" t="str">
        <f>月菜單!I35:L35</f>
        <v>白米飯</v>
      </c>
      <c r="J35" s="884"/>
      <c r="K35" s="884"/>
      <c r="L35" s="885"/>
      <c r="M35" s="883" t="str">
        <f>月菜單!M35:P35</f>
        <v>地瓜飯</v>
      </c>
      <c r="N35" s="884"/>
      <c r="O35" s="884"/>
      <c r="P35" s="885"/>
      <c r="Q35" s="883" t="str">
        <f>月菜單!Q35:T35</f>
        <v>客家香板條</v>
      </c>
      <c r="R35" s="884"/>
      <c r="S35" s="884"/>
      <c r="T35" s="885"/>
      <c r="U35" s="5"/>
      <c r="V35" s="5"/>
    </row>
    <row r="36" spans="1:22" s="13" customFormat="1" ht="95.1" customHeight="1">
      <c r="A36" s="878" t="str">
        <f>月菜單!A36:D36</f>
        <v>元氣豬排</v>
      </c>
      <c r="B36" s="879"/>
      <c r="C36" s="879"/>
      <c r="D36" s="886"/>
      <c r="E36" s="878" t="str">
        <f>月菜單!E36:H36</f>
        <v>糖醋雞丁</v>
      </c>
      <c r="F36" s="879"/>
      <c r="G36" s="879"/>
      <c r="H36" s="886"/>
      <c r="I36" s="878" t="str">
        <f>月菜單!I36:L36</f>
        <v>豪大炸雞排(炸)</v>
      </c>
      <c r="J36" s="879"/>
      <c r="K36" s="879"/>
      <c r="L36" s="886"/>
      <c r="M36" s="878" t="str">
        <f>月菜單!M36:P36</f>
        <v>蘑菇肉片</v>
      </c>
      <c r="N36" s="879"/>
      <c r="O36" s="879"/>
      <c r="P36" s="886"/>
      <c r="Q36" s="878" t="str">
        <f>月菜單!Q36:T36</f>
        <v>檸檬烤雞腿</v>
      </c>
      <c r="R36" s="879"/>
      <c r="S36" s="879"/>
      <c r="T36" s="886"/>
      <c r="U36" s="5"/>
      <c r="V36" s="5"/>
    </row>
    <row r="37" spans="1:22" s="13" customFormat="1" ht="95.1" customHeight="1">
      <c r="A37" s="887" t="str">
        <f>月菜單!A37:D37</f>
        <v>咖哩雞</v>
      </c>
      <c r="B37" s="888"/>
      <c r="C37" s="888"/>
      <c r="D37" s="889"/>
      <c r="E37" s="887" t="str">
        <f>月菜單!E37:H37</f>
        <v>鮮筍雙鮮</v>
      </c>
      <c r="F37" s="888"/>
      <c r="G37" s="888"/>
      <c r="H37" s="889"/>
      <c r="I37" s="887" t="str">
        <f>月菜單!I37:L37</f>
        <v>日式關東煮(豆)</v>
      </c>
      <c r="J37" s="888"/>
      <c r="K37" s="888"/>
      <c r="L37" s="889"/>
      <c r="M37" s="887" t="str">
        <f>月菜單!M37:P37</f>
        <v>豆干甜不辣(豆加)</v>
      </c>
      <c r="N37" s="888"/>
      <c r="O37" s="888"/>
      <c r="P37" s="889"/>
      <c r="Q37" s="887" t="str">
        <f>月菜單!Q37:T37</f>
        <v>脆皮魚丁(海炸)</v>
      </c>
      <c r="R37" s="888"/>
      <c r="S37" s="888"/>
      <c r="T37" s="889"/>
      <c r="U37" s="5"/>
      <c r="V37" s="5"/>
    </row>
    <row r="38" spans="1:22" s="13" customFormat="1" ht="95.1" customHeight="1">
      <c r="A38" s="880" t="str">
        <f>月菜單!A38:D38</f>
        <v>起司炒蛋</v>
      </c>
      <c r="B38" s="881"/>
      <c r="C38" s="881"/>
      <c r="D38" s="882"/>
      <c r="E38" s="880" t="str">
        <f>月菜單!E38:H38</f>
        <v>手工香蒸肉</v>
      </c>
      <c r="F38" s="881"/>
      <c r="G38" s="881"/>
      <c r="H38" s="882"/>
      <c r="I38" s="880" t="str">
        <f>月菜單!I38:L38</f>
        <v>三角薯餅(加)</v>
      </c>
      <c r="J38" s="881"/>
      <c r="K38" s="881"/>
      <c r="L38" s="882"/>
      <c r="M38" s="880" t="str">
        <f>月菜單!M38:P38</f>
        <v>炫烤雞翅</v>
      </c>
      <c r="N38" s="881"/>
      <c r="O38" s="881"/>
      <c r="P38" s="882"/>
      <c r="Q38" s="880" t="str">
        <f>月菜單!Q38:T38</f>
        <v>干貝花椰菜</v>
      </c>
      <c r="R38" s="881"/>
      <c r="S38" s="881"/>
      <c r="T38" s="882"/>
      <c r="U38" s="5"/>
      <c r="V38" s="5"/>
    </row>
    <row r="39" spans="1:22" s="13" customFormat="1" ht="95.1" customHeight="1">
      <c r="A39" s="887" t="str">
        <f>月菜單!A39:D39</f>
        <v>深色蔬菜</v>
      </c>
      <c r="B39" s="888"/>
      <c r="C39" s="888"/>
      <c r="D39" s="889"/>
      <c r="E39" s="887" t="str">
        <f>月菜單!E39:H39</f>
        <v>淺色蔬菜</v>
      </c>
      <c r="F39" s="888"/>
      <c r="G39" s="888"/>
      <c r="H39" s="889"/>
      <c r="I39" s="887" t="str">
        <f>月菜單!I39:L39</f>
        <v>深色蔬菜</v>
      </c>
      <c r="J39" s="888"/>
      <c r="K39" s="888"/>
      <c r="L39" s="889"/>
      <c r="M39" s="887" t="str">
        <f>月菜單!M39:P39</f>
        <v>深色蔬菜</v>
      </c>
      <c r="N39" s="888"/>
      <c r="O39" s="888"/>
      <c r="P39" s="889"/>
      <c r="Q39" s="887" t="str">
        <f>月菜單!Q39:T39</f>
        <v>淺色蔬菜</v>
      </c>
      <c r="R39" s="888"/>
      <c r="S39" s="888"/>
      <c r="T39" s="889"/>
      <c r="U39" s="5"/>
      <c r="V39" s="5"/>
    </row>
    <row r="40" spans="1:22" s="13" customFormat="1" ht="95.1" customHeight="1" thickBot="1">
      <c r="A40" s="890" t="str">
        <f>月菜單!A40:D40</f>
        <v>榨菜肉絲湯(醃)</v>
      </c>
      <c r="B40" s="891"/>
      <c r="C40" s="891"/>
      <c r="D40" s="892"/>
      <c r="E40" s="890" t="str">
        <f>月菜單!E40:H40</f>
        <v>玉米蛋花湯</v>
      </c>
      <c r="F40" s="891"/>
      <c r="G40" s="891"/>
      <c r="H40" s="892"/>
      <c r="I40" s="890" t="str">
        <f>月菜單!I40:L40</f>
        <v>羅宋湯</v>
      </c>
      <c r="J40" s="891"/>
      <c r="K40" s="891"/>
      <c r="L40" s="892"/>
      <c r="M40" s="890" t="str">
        <f>月菜單!M40:P40</f>
        <v>三絲湯</v>
      </c>
      <c r="N40" s="891"/>
      <c r="O40" s="891"/>
      <c r="P40" s="892"/>
      <c r="Q40" s="890" t="str">
        <f>月菜單!Q40:T40</f>
        <v>白卜肉絲湯</v>
      </c>
      <c r="R40" s="891"/>
      <c r="S40" s="891"/>
      <c r="T40" s="892"/>
      <c r="U40" s="5"/>
      <c r="V40" s="5"/>
    </row>
    <row r="41" spans="1:22" ht="1.5" customHeight="1" thickBo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50.1" customHeight="1">
      <c r="A42" s="257" t="s">
        <v>100</v>
      </c>
      <c r="B42" s="258">
        <f>第四週明細!W12</f>
        <v>686.8</v>
      </c>
      <c r="C42" s="259" t="s">
        <v>101</v>
      </c>
      <c r="D42" s="260">
        <f>第四週明細!W8</f>
        <v>22</v>
      </c>
      <c r="E42" s="257" t="s">
        <v>100</v>
      </c>
      <c r="F42" s="258">
        <f>第四週明細!W20</f>
        <v>686.8</v>
      </c>
      <c r="G42" s="259" t="s">
        <v>101</v>
      </c>
      <c r="H42" s="260">
        <f>第四週明細!W16</f>
        <v>23</v>
      </c>
      <c r="I42" s="257" t="s">
        <v>100</v>
      </c>
      <c r="J42" s="258">
        <f>第四週明細!W28</f>
        <v>709.3</v>
      </c>
      <c r="K42" s="259" t="s">
        <v>101</v>
      </c>
      <c r="L42" s="260">
        <f>第四週明細!W24</f>
        <v>24.5</v>
      </c>
      <c r="M42" s="257" t="s">
        <v>100</v>
      </c>
      <c r="N42" s="258">
        <f>第四週明細!W36</f>
        <v>691.6</v>
      </c>
      <c r="O42" s="259" t="s">
        <v>101</v>
      </c>
      <c r="P42" s="260">
        <f>第四週明細!W32</f>
        <v>22</v>
      </c>
      <c r="Q42" s="257" t="s">
        <v>100</v>
      </c>
      <c r="R42" s="258">
        <f>第四週明細!W44</f>
        <v>686.8</v>
      </c>
      <c r="S42" s="259" t="s">
        <v>101</v>
      </c>
      <c r="T42" s="260">
        <f>第四週明細!W40</f>
        <v>22</v>
      </c>
      <c r="U42" s="5"/>
      <c r="V42" s="5"/>
    </row>
    <row r="43" spans="1:22" ht="50.1" customHeight="1" thickBot="1">
      <c r="A43" s="261" t="s">
        <v>102</v>
      </c>
      <c r="B43" s="262">
        <f>第四週明細!W6</f>
        <v>95.5</v>
      </c>
      <c r="C43" s="263" t="s">
        <v>3</v>
      </c>
      <c r="D43" s="264">
        <f>第四週明細!W10</f>
        <v>26.7</v>
      </c>
      <c r="E43" s="261" t="s">
        <v>102</v>
      </c>
      <c r="F43" s="262">
        <f>第四週明細!W14</f>
        <v>95.5</v>
      </c>
      <c r="G43" s="263" t="s">
        <v>123</v>
      </c>
      <c r="H43" s="264">
        <f>第四週明細!W18</f>
        <v>26.7</v>
      </c>
      <c r="I43" s="261" t="s">
        <v>102</v>
      </c>
      <c r="J43" s="262">
        <f>第四週明細!W22</f>
        <v>95.5</v>
      </c>
      <c r="K43" s="263" t="s">
        <v>3</v>
      </c>
      <c r="L43" s="264">
        <f>第四週明細!W26</f>
        <v>26.7</v>
      </c>
      <c r="M43" s="261" t="s">
        <v>102</v>
      </c>
      <c r="N43" s="262">
        <f>第四週明細!W30</f>
        <v>96.5</v>
      </c>
      <c r="O43" s="263" t="s">
        <v>123</v>
      </c>
      <c r="P43" s="264">
        <f>第四週明細!W34</f>
        <v>26.9</v>
      </c>
      <c r="Q43" s="261" t="s">
        <v>102</v>
      </c>
      <c r="R43" s="262">
        <f>第四週明細!W38</f>
        <v>95.5</v>
      </c>
      <c r="S43" s="263" t="s">
        <v>123</v>
      </c>
      <c r="T43" s="264">
        <f>第四週明細!W42</f>
        <v>26.7</v>
      </c>
      <c r="U43" s="5"/>
      <c r="V43" s="5"/>
    </row>
    <row r="44" spans="1:22" s="12" customFormat="1" ht="75" customHeight="1" thickBot="1">
      <c r="A44" s="875" t="str">
        <f>月菜單!A44:D44</f>
        <v>4月26日(一)</v>
      </c>
      <c r="B44" s="876"/>
      <c r="C44" s="876"/>
      <c r="D44" s="877"/>
      <c r="E44" s="875" t="str">
        <f>月菜單!E44:H44</f>
        <v>4月27日(二)</v>
      </c>
      <c r="F44" s="876"/>
      <c r="G44" s="876"/>
      <c r="H44" s="877"/>
      <c r="I44" s="875" t="str">
        <f>月菜單!I44:L44</f>
        <v>4月28日(三)</v>
      </c>
      <c r="J44" s="876"/>
      <c r="K44" s="876"/>
      <c r="L44" s="877"/>
      <c r="M44" s="875" t="str">
        <f>月菜單!M44:P44</f>
        <v>4月29日(四)</v>
      </c>
      <c r="N44" s="876"/>
      <c r="O44" s="876"/>
      <c r="P44" s="877"/>
      <c r="Q44" s="875" t="str">
        <f>月菜單!Q44:T44</f>
        <v>4月30日(五)</v>
      </c>
      <c r="R44" s="876"/>
      <c r="S44" s="876"/>
      <c r="T44" s="877"/>
      <c r="U44" s="5"/>
      <c r="V44" s="5"/>
    </row>
    <row r="45" spans="1:22" s="13" customFormat="1" ht="95.1" customHeight="1">
      <c r="A45" s="883" t="str">
        <f>月菜單!A45:D45</f>
        <v>白米飯</v>
      </c>
      <c r="B45" s="884"/>
      <c r="C45" s="884"/>
      <c r="D45" s="885"/>
      <c r="E45" s="883" t="str">
        <f>月菜單!E45:H45</f>
        <v>燕麥飯</v>
      </c>
      <c r="F45" s="884"/>
      <c r="G45" s="884"/>
      <c r="H45" s="885"/>
      <c r="I45" s="883" t="str">
        <f>月菜單!I45:L45</f>
        <v>白米飯</v>
      </c>
      <c r="J45" s="884"/>
      <c r="K45" s="884"/>
      <c r="L45" s="885"/>
      <c r="M45" s="883" t="str">
        <f>月菜單!M45:P45</f>
        <v>地瓜飯</v>
      </c>
      <c r="N45" s="884"/>
      <c r="O45" s="884"/>
      <c r="P45" s="885"/>
      <c r="Q45" s="883" t="str">
        <f>月菜單!Q45:T45</f>
        <v>肉絲蛋炒飯</v>
      </c>
      <c r="R45" s="884"/>
      <c r="S45" s="884"/>
      <c r="T45" s="885"/>
      <c r="U45" s="5"/>
      <c r="V45" s="5"/>
    </row>
    <row r="46" spans="1:22" s="13" customFormat="1" ht="95.1" customHeight="1">
      <c r="A46" s="878" t="str">
        <f>月菜單!A46:D46</f>
        <v>普羅旺斯雞排</v>
      </c>
      <c r="B46" s="879"/>
      <c r="C46" s="879"/>
      <c r="D46" s="886"/>
      <c r="E46" s="878" t="str">
        <f>月菜單!E46:H46</f>
        <v>鮮筍燉肉</v>
      </c>
      <c r="F46" s="879"/>
      <c r="G46" s="879"/>
      <c r="H46" s="886"/>
      <c r="I46" s="878" t="str">
        <f>月菜單!I46:L46</f>
        <v>脆皮雞腿(炸)</v>
      </c>
      <c r="J46" s="879"/>
      <c r="K46" s="879"/>
      <c r="L46" s="886"/>
      <c r="M46" s="878" t="str">
        <f>月菜單!M46:P46</f>
        <v>懷舊豬里肌</v>
      </c>
      <c r="N46" s="879"/>
      <c r="O46" s="879"/>
      <c r="P46" s="886"/>
      <c r="Q46" s="878" t="str">
        <f>月菜單!Q46:T46</f>
        <v>燒烤香雞排</v>
      </c>
      <c r="R46" s="879"/>
      <c r="S46" s="879"/>
      <c r="T46" s="886"/>
      <c r="U46" s="5"/>
      <c r="V46" s="5"/>
    </row>
    <row r="47" spans="1:22" s="13" customFormat="1" ht="95.1" customHeight="1">
      <c r="A47" s="887" t="str">
        <f>月菜單!A47:D47</f>
        <v>小黃瓜豆腐(豆)</v>
      </c>
      <c r="B47" s="888"/>
      <c r="C47" s="888"/>
      <c r="D47" s="889"/>
      <c r="E47" s="887" t="str">
        <f>月菜單!E47:H47</f>
        <v>蝦仁彩蔬蛋(海)</v>
      </c>
      <c r="F47" s="888"/>
      <c r="G47" s="888"/>
      <c r="H47" s="889"/>
      <c r="I47" s="887" t="str">
        <f>月菜單!I47:L47</f>
        <v>炸醬肉絲</v>
      </c>
      <c r="J47" s="888"/>
      <c r="K47" s="888"/>
      <c r="L47" s="889"/>
      <c r="M47" s="887" t="str">
        <f>月菜單!M47:P47</f>
        <v>砂鍋白菜煲(豆)</v>
      </c>
      <c r="N47" s="888"/>
      <c r="O47" s="888"/>
      <c r="P47" s="889"/>
      <c r="Q47" s="887" t="str">
        <f>月菜單!Q47:T47</f>
        <v>卡滋魷魚圈(炸海加)</v>
      </c>
      <c r="R47" s="888"/>
      <c r="S47" s="888"/>
      <c r="T47" s="889"/>
      <c r="U47" s="5"/>
      <c r="V47" s="5"/>
    </row>
    <row r="48" spans="1:22" s="13" customFormat="1" ht="95.1" customHeight="1">
      <c r="A48" s="880" t="str">
        <f>月菜單!A48:D48</f>
        <v>壽喜燒肉</v>
      </c>
      <c r="B48" s="881"/>
      <c r="C48" s="881"/>
      <c r="D48" s="882"/>
      <c r="E48" s="880" t="str">
        <f>月菜單!E48:H48</f>
        <v>大雞堡肉(加)</v>
      </c>
      <c r="F48" s="881"/>
      <c r="G48" s="881"/>
      <c r="H48" s="882"/>
      <c r="I48" s="880" t="str">
        <f>月菜單!I48:L48</f>
        <v>蔥花吉拿棒(冷)</v>
      </c>
      <c r="J48" s="881"/>
      <c r="K48" s="881"/>
      <c r="L48" s="882"/>
      <c r="M48" s="880" t="str">
        <f>月菜單!M48:P48</f>
        <v>塔香海帶</v>
      </c>
      <c r="N48" s="881"/>
      <c r="O48" s="881"/>
      <c r="P48" s="882"/>
      <c r="Q48" s="880" t="str">
        <f>月菜單!Q48:T48</f>
        <v>翡翠水餃(冷)</v>
      </c>
      <c r="R48" s="881"/>
      <c r="S48" s="881"/>
      <c r="T48" s="882"/>
      <c r="U48" s="5"/>
      <c r="V48" s="5"/>
    </row>
    <row r="49" spans="1:22" s="13" customFormat="1" ht="95.1" customHeight="1">
      <c r="A49" s="887" t="str">
        <f>月菜單!A49:D49</f>
        <v>深色蔬菜</v>
      </c>
      <c r="B49" s="888"/>
      <c r="C49" s="888"/>
      <c r="D49" s="889"/>
      <c r="E49" s="887" t="str">
        <f>月菜單!E49:H49</f>
        <v>深色蔬菜</v>
      </c>
      <c r="F49" s="888"/>
      <c r="G49" s="888"/>
      <c r="H49" s="889"/>
      <c r="I49" s="887" t="str">
        <f>月菜單!I49:L49</f>
        <v>深色蔬菜</v>
      </c>
      <c r="J49" s="888"/>
      <c r="K49" s="888"/>
      <c r="L49" s="889"/>
      <c r="M49" s="887" t="str">
        <f>月菜單!M49:P49</f>
        <v>淺色蔬菜</v>
      </c>
      <c r="N49" s="888"/>
      <c r="O49" s="888"/>
      <c r="P49" s="889"/>
      <c r="Q49" s="887" t="str">
        <f>月菜單!Q49:T49</f>
        <v>淺色蔬菜</v>
      </c>
      <c r="R49" s="888"/>
      <c r="S49" s="888"/>
      <c r="T49" s="889"/>
      <c r="U49" s="5"/>
      <c r="V49" s="5"/>
    </row>
    <row r="50" spans="1:22" s="13" customFormat="1" ht="95.1" customHeight="1" thickBot="1">
      <c r="A50" s="890" t="str">
        <f>月菜單!A50:D50</f>
        <v>香菇冬瓜湯</v>
      </c>
      <c r="B50" s="891"/>
      <c r="C50" s="891"/>
      <c r="D50" s="892"/>
      <c r="E50" s="890" t="str">
        <f>月菜單!E50:H50</f>
        <v>蘿蔔玉米湯</v>
      </c>
      <c r="F50" s="891"/>
      <c r="G50" s="891"/>
      <c r="H50" s="892"/>
      <c r="I50" s="890" t="str">
        <f>月菜單!I50:L50</f>
        <v>金針豆皮湯(豆)</v>
      </c>
      <c r="J50" s="891"/>
      <c r="K50" s="891"/>
      <c r="L50" s="892"/>
      <c r="M50" s="890" t="str">
        <f>月菜單!M50:P50</f>
        <v>榨菜肉絲湯(醃)</v>
      </c>
      <c r="N50" s="891"/>
      <c r="O50" s="891"/>
      <c r="P50" s="892"/>
      <c r="Q50" s="890" t="str">
        <f>月菜單!Q50:T50</f>
        <v>薑絲海芽湯</v>
      </c>
      <c r="R50" s="891"/>
      <c r="S50" s="891"/>
      <c r="T50" s="892"/>
      <c r="U50" s="5"/>
      <c r="V50" s="5"/>
    </row>
    <row r="51" spans="1:22" ht="2.25" customHeight="1" thickBo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50.1" customHeight="1">
      <c r="A52" s="257" t="s">
        <v>136</v>
      </c>
      <c r="B52" s="258">
        <f>'第五週明細 '!W12</f>
        <v>691.6</v>
      </c>
      <c r="C52" s="259" t="s">
        <v>137</v>
      </c>
      <c r="D52" s="260">
        <f>'第五週明細 '!W8</f>
        <v>22</v>
      </c>
      <c r="E52" s="257" t="s">
        <v>136</v>
      </c>
      <c r="F52" s="258">
        <f>'第五週明細 '!W20</f>
        <v>682.3</v>
      </c>
      <c r="G52" s="259" t="s">
        <v>137</v>
      </c>
      <c r="H52" s="260">
        <f>'第五週明細 '!W16</f>
        <v>23</v>
      </c>
      <c r="I52" s="257" t="s">
        <v>136</v>
      </c>
      <c r="J52" s="258">
        <f>'第五週明細 '!W28</f>
        <v>700.3</v>
      </c>
      <c r="K52" s="259" t="s">
        <v>137</v>
      </c>
      <c r="L52" s="260">
        <f>'第五週明細 '!W24</f>
        <v>23.5</v>
      </c>
      <c r="M52" s="257" t="s">
        <v>136</v>
      </c>
      <c r="N52" s="258">
        <f>'第五週明細 '!W36</f>
        <v>686.8</v>
      </c>
      <c r="O52" s="259" t="s">
        <v>137</v>
      </c>
      <c r="P52" s="260">
        <f>'第五週明細 '!W32</f>
        <v>22</v>
      </c>
      <c r="Q52" s="257" t="s">
        <v>136</v>
      </c>
      <c r="R52" s="258">
        <f>'第五週明細 '!W44</f>
        <v>694.1</v>
      </c>
      <c r="S52" s="259" t="s">
        <v>137</v>
      </c>
      <c r="T52" s="260">
        <f>'第五週明細 '!W40</f>
        <v>22.5</v>
      </c>
      <c r="U52" s="5"/>
      <c r="V52" s="5"/>
    </row>
    <row r="53" spans="1:22" ht="50.1" customHeight="1" thickBot="1">
      <c r="A53" s="261" t="s">
        <v>138</v>
      </c>
      <c r="B53" s="262">
        <f>'第五週明細 '!W6</f>
        <v>96.5</v>
      </c>
      <c r="C53" s="263" t="s">
        <v>3</v>
      </c>
      <c r="D53" s="264">
        <f>'第五週明細 '!W10</f>
        <v>26.9</v>
      </c>
      <c r="E53" s="261" t="s">
        <v>138</v>
      </c>
      <c r="F53" s="262">
        <f>'第五週明細 '!W14</f>
        <v>95.5</v>
      </c>
      <c r="G53" s="263" t="s">
        <v>139</v>
      </c>
      <c r="H53" s="264">
        <f>'第五週明細 '!W18</f>
        <v>26.7</v>
      </c>
      <c r="I53" s="261" t="s">
        <v>138</v>
      </c>
      <c r="J53" s="262">
        <f>'第五週明細 '!W22</f>
        <v>95.5</v>
      </c>
      <c r="K53" s="263" t="s">
        <v>3</v>
      </c>
      <c r="L53" s="264">
        <f>'第五週明細 '!W26</f>
        <v>26.7</v>
      </c>
      <c r="M53" s="261" t="s">
        <v>138</v>
      </c>
      <c r="N53" s="262">
        <f>'第五週明細 '!W30</f>
        <v>95.5</v>
      </c>
      <c r="O53" s="263" t="s">
        <v>139</v>
      </c>
      <c r="P53" s="264">
        <f>'第五週明細 '!W34</f>
        <v>26.7</v>
      </c>
      <c r="Q53" s="261" t="s">
        <v>138</v>
      </c>
      <c r="R53" s="262">
        <f>'第五週明細 '!W38</f>
        <v>95.5</v>
      </c>
      <c r="S53" s="263" t="s">
        <v>139</v>
      </c>
      <c r="T53" s="264">
        <f>'第五週明細 '!W42</f>
        <v>27.4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</mergeCells>
  <phoneticPr fontId="3" type="noConversion"/>
  <conditionalFormatting sqref="K54:K65536 I1:I11 O54:O65536 M1:M11 R1:R1048576 I54:I65536 Q1:Q11 K1:K11 O1:O11 S1:S11 I14:I21 M14:M21 Q14:Q21 K14:K21 O14:O21 S14:S21 Q54:Q65536 I24:I31 M24:M31 Q24:Q31 K24:K31 O24:O31 S24:S31 K34:K41 O34:O41 S34:S41 I34:I41 M34:M41 Q34:Q41 M54:M65536 T1:T1048576 J1:J1048576 L1:L1048576 N1:N1048576 P1:P1048576 I44:I51 M44:M51 Q44:Q51 K44:K51 O44:O51 S44:S51 S54:S65536">
    <cfRule type="cellIs" dxfId="74" priority="73" stopIfTrue="1" operator="equal">
      <formula>0</formula>
    </cfRule>
  </conditionalFormatting>
  <conditionalFormatting sqref="A1:T1048576">
    <cfRule type="cellIs" dxfId="73" priority="72" stopIfTrue="1" operator="equal">
      <formula>0</formula>
    </cfRule>
  </conditionalFormatting>
  <conditionalFormatting sqref="M4 I4 Q4">
    <cfRule type="cellIs" dxfId="72" priority="71" stopIfTrue="1" operator="equal">
      <formula>0</formula>
    </cfRule>
  </conditionalFormatting>
  <conditionalFormatting sqref="Q4 A4 E4 I4 M4">
    <cfRule type="cellIs" dxfId="71" priority="70" stopIfTrue="1" operator="equal">
      <formula>0</formula>
    </cfRule>
  </conditionalFormatting>
  <conditionalFormatting sqref="M14 I14 Q14">
    <cfRule type="cellIs" dxfId="70" priority="69" stopIfTrue="1" operator="equal">
      <formula>0</formula>
    </cfRule>
  </conditionalFormatting>
  <conditionalFormatting sqref="Q14 A14 E14 I14 M14">
    <cfRule type="cellIs" dxfId="69" priority="68" stopIfTrue="1" operator="equal">
      <formula>0</formula>
    </cfRule>
  </conditionalFormatting>
  <conditionalFormatting sqref="M24 I24 Q24">
    <cfRule type="cellIs" dxfId="68" priority="67" stopIfTrue="1" operator="equal">
      <formula>0</formula>
    </cfRule>
  </conditionalFormatting>
  <conditionalFormatting sqref="Q24 A24 E24 I24 M24">
    <cfRule type="cellIs" dxfId="67" priority="66" stopIfTrue="1" operator="equal">
      <formula>0</formula>
    </cfRule>
  </conditionalFormatting>
  <conditionalFormatting sqref="M34 I34 Q34">
    <cfRule type="cellIs" dxfId="66" priority="65" stopIfTrue="1" operator="equal">
      <formula>0</formula>
    </cfRule>
  </conditionalFormatting>
  <conditionalFormatting sqref="Q34 A34 E34 I34 M34">
    <cfRule type="cellIs" dxfId="65" priority="64" stopIfTrue="1" operator="equal">
      <formula>0</formula>
    </cfRule>
  </conditionalFormatting>
  <conditionalFormatting sqref="M44 I44 Q44">
    <cfRule type="cellIs" dxfId="64" priority="63" stopIfTrue="1" operator="equal">
      <formula>0</formula>
    </cfRule>
  </conditionalFormatting>
  <conditionalFormatting sqref="Q44 A44 E44 I44 M44">
    <cfRule type="cellIs" dxfId="63" priority="62" stopIfTrue="1" operator="equal">
      <formula>0</formula>
    </cfRule>
  </conditionalFormatting>
  <conditionalFormatting sqref="B4:D4 B11:D14 J4:L4 N11:P53 J11:L53 R11:T53 N4:P4 F4:H4 R4:T4 F11:H53 E4:E53 Q4:Q53 M4:M53 I4:I53 B16:D53 A4:A53">
    <cfRule type="cellIs" dxfId="62" priority="61" stopIfTrue="1" operator="equal">
      <formula>0</formula>
    </cfRule>
  </conditionalFormatting>
  <conditionalFormatting sqref="A4:D4">
    <cfRule type="cellIs" dxfId="61" priority="60" stopIfTrue="1" operator="equal">
      <formula>0</formula>
    </cfRule>
  </conditionalFormatting>
  <conditionalFormatting sqref="A4">
    <cfRule type="cellIs" dxfId="60" priority="59" stopIfTrue="1" operator="equal">
      <formula>0</formula>
    </cfRule>
  </conditionalFormatting>
  <conditionalFormatting sqref="E4:T4">
    <cfRule type="cellIs" dxfId="59" priority="58" stopIfTrue="1" operator="equal">
      <formula>0</formula>
    </cfRule>
  </conditionalFormatting>
  <conditionalFormatting sqref="E4 I4 M4 Q4">
    <cfRule type="cellIs" dxfId="58" priority="57" stopIfTrue="1" operator="equal">
      <formula>0</formula>
    </cfRule>
  </conditionalFormatting>
  <conditionalFormatting sqref="A14">
    <cfRule type="cellIs" dxfId="57" priority="56" stopIfTrue="1" operator="equal">
      <formula>0</formula>
    </cfRule>
  </conditionalFormatting>
  <conditionalFormatting sqref="A14">
    <cfRule type="cellIs" dxfId="56" priority="55" stopIfTrue="1" operator="equal">
      <formula>0</formula>
    </cfRule>
  </conditionalFormatting>
  <conditionalFormatting sqref="E14:T14">
    <cfRule type="cellIs" dxfId="55" priority="54" stopIfTrue="1" operator="equal">
      <formula>0</formula>
    </cfRule>
  </conditionalFormatting>
  <conditionalFormatting sqref="E14 I14 M14 Q14">
    <cfRule type="cellIs" dxfId="54" priority="53" stopIfTrue="1" operator="equal">
      <formula>0</formula>
    </cfRule>
  </conditionalFormatting>
  <conditionalFormatting sqref="A24:D24">
    <cfRule type="cellIs" dxfId="53" priority="52" stopIfTrue="1" operator="equal">
      <formula>0</formula>
    </cfRule>
  </conditionalFormatting>
  <conditionalFormatting sqref="A24">
    <cfRule type="cellIs" dxfId="52" priority="51" stopIfTrue="1" operator="equal">
      <formula>0</formula>
    </cfRule>
  </conditionalFormatting>
  <conditionalFormatting sqref="E24:T24">
    <cfRule type="cellIs" dxfId="51" priority="50" stopIfTrue="1" operator="equal">
      <formula>0</formula>
    </cfRule>
  </conditionalFormatting>
  <conditionalFormatting sqref="E24 I24 M24 Q24">
    <cfRule type="cellIs" dxfId="50" priority="49" stopIfTrue="1" operator="equal">
      <formula>0</formula>
    </cfRule>
  </conditionalFormatting>
  <conditionalFormatting sqref="A34:D34">
    <cfRule type="cellIs" dxfId="49" priority="48" stopIfTrue="1" operator="equal">
      <formula>0</formula>
    </cfRule>
  </conditionalFormatting>
  <conditionalFormatting sqref="A34">
    <cfRule type="cellIs" dxfId="48" priority="47" stopIfTrue="1" operator="equal">
      <formula>0</formula>
    </cfRule>
  </conditionalFormatting>
  <conditionalFormatting sqref="E34:T34">
    <cfRule type="cellIs" dxfId="47" priority="46" stopIfTrue="1" operator="equal">
      <formula>0</formula>
    </cfRule>
  </conditionalFormatting>
  <conditionalFormatting sqref="E34 I34 M34 Q34">
    <cfRule type="cellIs" dxfId="46" priority="45" stopIfTrue="1" operator="equal">
      <formula>0</formula>
    </cfRule>
  </conditionalFormatting>
  <conditionalFormatting sqref="A44:D44">
    <cfRule type="cellIs" dxfId="45" priority="44" stopIfTrue="1" operator="equal">
      <formula>0</formula>
    </cfRule>
  </conditionalFormatting>
  <conditionalFormatting sqref="A44">
    <cfRule type="cellIs" dxfId="44" priority="43" stopIfTrue="1" operator="equal">
      <formula>0</formula>
    </cfRule>
  </conditionalFormatting>
  <conditionalFormatting sqref="E44:T44">
    <cfRule type="cellIs" dxfId="43" priority="42" stopIfTrue="1" operator="equal">
      <formula>0</formula>
    </cfRule>
  </conditionalFormatting>
  <conditionalFormatting sqref="E44 I44 M44 Q44">
    <cfRule type="cellIs" dxfId="42" priority="41" stopIfTrue="1" operator="equal">
      <formula>0</formula>
    </cfRule>
  </conditionalFormatting>
  <conditionalFormatting sqref="A14:D14">
    <cfRule type="cellIs" dxfId="41" priority="40" stopIfTrue="1" operator="equal">
      <formula>0</formula>
    </cfRule>
  </conditionalFormatting>
  <conditionalFormatting sqref="A14">
    <cfRule type="cellIs" dxfId="40" priority="39" stopIfTrue="1" operator="equal">
      <formula>0</formula>
    </cfRule>
  </conditionalFormatting>
  <conditionalFormatting sqref="E14:T14">
    <cfRule type="cellIs" dxfId="39" priority="38" stopIfTrue="1" operator="equal">
      <formula>0</formula>
    </cfRule>
  </conditionalFormatting>
  <conditionalFormatting sqref="E14 I14 M14 Q14">
    <cfRule type="cellIs" dxfId="38" priority="37" stopIfTrue="1" operator="equal">
      <formula>0</formula>
    </cfRule>
  </conditionalFormatting>
  <conditionalFormatting sqref="A24">
    <cfRule type="cellIs" dxfId="37" priority="36" stopIfTrue="1" operator="equal">
      <formula>0</formula>
    </cfRule>
  </conditionalFormatting>
  <conditionalFormatting sqref="A24">
    <cfRule type="cellIs" dxfId="36" priority="35" stopIfTrue="1" operator="equal">
      <formula>0</formula>
    </cfRule>
  </conditionalFormatting>
  <conditionalFormatting sqref="E24:T24">
    <cfRule type="cellIs" dxfId="35" priority="34" stopIfTrue="1" operator="equal">
      <formula>0</formula>
    </cfRule>
  </conditionalFormatting>
  <conditionalFormatting sqref="E24 I24 M24 Q24">
    <cfRule type="cellIs" dxfId="34" priority="33" stopIfTrue="1" operator="equal">
      <formula>0</formula>
    </cfRule>
  </conditionalFormatting>
  <conditionalFormatting sqref="A24:D24">
    <cfRule type="cellIs" dxfId="33" priority="32" stopIfTrue="1" operator="equal">
      <formula>0</formula>
    </cfRule>
  </conditionalFormatting>
  <conditionalFormatting sqref="A24">
    <cfRule type="cellIs" dxfId="32" priority="31" stopIfTrue="1" operator="equal">
      <formula>0</formula>
    </cfRule>
  </conditionalFormatting>
  <conditionalFormatting sqref="E24:T24">
    <cfRule type="cellIs" dxfId="31" priority="30" stopIfTrue="1" operator="equal">
      <formula>0</formula>
    </cfRule>
  </conditionalFormatting>
  <conditionalFormatting sqref="E24 I24 M24 Q24">
    <cfRule type="cellIs" dxfId="30" priority="29" stopIfTrue="1" operator="equal">
      <formula>0</formula>
    </cfRule>
  </conditionalFormatting>
  <conditionalFormatting sqref="A34:D34">
    <cfRule type="cellIs" dxfId="29" priority="28" stopIfTrue="1" operator="equal">
      <formula>0</formula>
    </cfRule>
  </conditionalFormatting>
  <conditionalFormatting sqref="A34">
    <cfRule type="cellIs" dxfId="28" priority="27" stopIfTrue="1" operator="equal">
      <formula>0</formula>
    </cfRule>
  </conditionalFormatting>
  <conditionalFormatting sqref="E34:T34">
    <cfRule type="cellIs" dxfId="27" priority="26" stopIfTrue="1" operator="equal">
      <formula>0</formula>
    </cfRule>
  </conditionalFormatting>
  <conditionalFormatting sqref="E34 I34 M34 Q34">
    <cfRule type="cellIs" dxfId="26" priority="25" stopIfTrue="1" operator="equal">
      <formula>0</formula>
    </cfRule>
  </conditionalFormatting>
  <conditionalFormatting sqref="A34">
    <cfRule type="cellIs" dxfId="25" priority="24" stopIfTrue="1" operator="equal">
      <formula>0</formula>
    </cfRule>
  </conditionalFormatting>
  <conditionalFormatting sqref="A34">
    <cfRule type="cellIs" dxfId="24" priority="23" stopIfTrue="1" operator="equal">
      <formula>0</formula>
    </cfRule>
  </conditionalFormatting>
  <conditionalFormatting sqref="E34:T34">
    <cfRule type="cellIs" dxfId="23" priority="22" stopIfTrue="1" operator="equal">
      <formula>0</formula>
    </cfRule>
  </conditionalFormatting>
  <conditionalFormatting sqref="E34 I34 M34 Q34">
    <cfRule type="cellIs" dxfId="22" priority="21" stopIfTrue="1" operator="equal">
      <formula>0</formula>
    </cfRule>
  </conditionalFormatting>
  <conditionalFormatting sqref="A34:D34">
    <cfRule type="cellIs" dxfId="21" priority="20" stopIfTrue="1" operator="equal">
      <formula>0</formula>
    </cfRule>
  </conditionalFormatting>
  <conditionalFormatting sqref="A34">
    <cfRule type="cellIs" dxfId="20" priority="19" stopIfTrue="1" operator="equal">
      <formula>0</formula>
    </cfRule>
  </conditionalFormatting>
  <conditionalFormatting sqref="E34:T34">
    <cfRule type="cellIs" dxfId="19" priority="18" stopIfTrue="1" operator="equal">
      <formula>0</formula>
    </cfRule>
  </conditionalFormatting>
  <conditionalFormatting sqref="E34 I34 M34 Q34">
    <cfRule type="cellIs" dxfId="18" priority="17" stopIfTrue="1" operator="equal">
      <formula>0</formula>
    </cfRule>
  </conditionalFormatting>
  <conditionalFormatting sqref="A44:D44">
    <cfRule type="cellIs" dxfId="17" priority="16" stopIfTrue="1" operator="equal">
      <formula>0</formula>
    </cfRule>
  </conditionalFormatting>
  <conditionalFormatting sqref="A44">
    <cfRule type="cellIs" dxfId="16" priority="15" stopIfTrue="1" operator="equal">
      <formula>0</formula>
    </cfRule>
  </conditionalFormatting>
  <conditionalFormatting sqref="E44:T44">
    <cfRule type="cellIs" dxfId="15" priority="14" stopIfTrue="1" operator="equal">
      <formula>0</formula>
    </cfRule>
  </conditionalFormatting>
  <conditionalFormatting sqref="E44 I44 M44 Q44">
    <cfRule type="cellIs" dxfId="14" priority="13" stopIfTrue="1" operator="equal">
      <formula>0</formula>
    </cfRule>
  </conditionalFormatting>
  <conditionalFormatting sqref="A44:D44">
    <cfRule type="cellIs" dxfId="13" priority="12" stopIfTrue="1" operator="equal">
      <formula>0</formula>
    </cfRule>
  </conditionalFormatting>
  <conditionalFormatting sqref="A44">
    <cfRule type="cellIs" dxfId="12" priority="11" stopIfTrue="1" operator="equal">
      <formula>0</formula>
    </cfRule>
  </conditionalFormatting>
  <conditionalFormatting sqref="E44:T44">
    <cfRule type="cellIs" dxfId="11" priority="10" stopIfTrue="1" operator="equal">
      <formula>0</formula>
    </cfRule>
  </conditionalFormatting>
  <conditionalFormatting sqref="E44 I44 M44 Q44">
    <cfRule type="cellIs" dxfId="10" priority="9" stopIfTrue="1" operator="equal">
      <formula>0</formula>
    </cfRule>
  </conditionalFormatting>
  <conditionalFormatting sqref="A44">
    <cfRule type="cellIs" dxfId="9" priority="8" stopIfTrue="1" operator="equal">
      <formula>0</formula>
    </cfRule>
  </conditionalFormatting>
  <conditionalFormatting sqref="A44">
    <cfRule type="cellIs" dxfId="8" priority="7" stopIfTrue="1" operator="equal">
      <formula>0</formula>
    </cfRule>
  </conditionalFormatting>
  <conditionalFormatting sqref="E44:T44">
    <cfRule type="cellIs" dxfId="7" priority="6" stopIfTrue="1" operator="equal">
      <formula>0</formula>
    </cfRule>
  </conditionalFormatting>
  <conditionalFormatting sqref="E44 I44 M44 Q44">
    <cfRule type="cellIs" dxfId="6" priority="5" stopIfTrue="1" operator="equal">
      <formula>0</formula>
    </cfRule>
  </conditionalFormatting>
  <conditionalFormatting sqref="A44:D44">
    <cfRule type="cellIs" dxfId="5" priority="4" stopIfTrue="1" operator="equal">
      <formula>0</formula>
    </cfRule>
  </conditionalFormatting>
  <conditionalFormatting sqref="A44">
    <cfRule type="cellIs" dxfId="4" priority="3" stopIfTrue="1" operator="equal">
      <formula>0</formula>
    </cfRule>
  </conditionalFormatting>
  <conditionalFormatting sqref="E44:T44">
    <cfRule type="cellIs" dxfId="3" priority="2" stopIfTrue="1" operator="equal">
      <formula>0</formula>
    </cfRule>
  </conditionalFormatting>
  <conditionalFormatting sqref="E44 I44 M44 Q44">
    <cfRule type="cellIs" dxfId="2" priority="1" stopIfTrue="1" operator="equal">
      <formula>0</formula>
    </cfRule>
  </conditionalFormatting>
  <pageMargins left="0.19685039370078741" right="0.19685039370078741" top="0.17" bottom="0.17" header="0.17" footer="0.17"/>
  <pageSetup paperSize="9" scale="21" orientation="portrait" r:id="rId1"/>
  <headerFooter alignWithMargins="0"/>
  <rowBreaks count="1" manualBreakCount="1">
    <brk id="53" max="2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zoomScale="55" zoomScaleNormal="55" workbookViewId="0">
      <selection activeCell="J15" sqref="J15"/>
    </sheetView>
  </sheetViews>
  <sheetFormatPr defaultColWidth="7.875" defaultRowHeight="16.5"/>
  <cols>
    <col min="1" max="1" width="7.875" style="304" customWidth="1"/>
    <col min="2" max="2" width="5.5" style="304" customWidth="1"/>
    <col min="3" max="3" width="20.125" style="304" bestFit="1" customWidth="1"/>
    <col min="4" max="4" width="24.875" style="304" bestFit="1" customWidth="1"/>
    <col min="5" max="5" width="27.625" style="304" bestFit="1" customWidth="1"/>
    <col min="6" max="6" width="24.875" style="304" bestFit="1" customWidth="1"/>
    <col min="7" max="7" width="11.875" style="274" bestFit="1" customWidth="1"/>
    <col min="8" max="8" width="19.375" style="304" bestFit="1" customWidth="1"/>
    <col min="9" max="9" width="11.25" style="274" customWidth="1"/>
    <col min="10" max="10" width="4.125" style="304" customWidth="1"/>
    <col min="11" max="11" width="3.375" style="304" customWidth="1"/>
    <col min="12" max="12" width="2.75" style="304" customWidth="1"/>
    <col min="13" max="13" width="2.875" style="304" customWidth="1"/>
    <col min="14" max="14" width="3" style="304" customWidth="1"/>
    <col min="15" max="15" width="2.5" style="304" customWidth="1"/>
    <col min="16" max="16" width="2.75" style="304" customWidth="1"/>
    <col min="17" max="16384" width="7.875" style="274"/>
  </cols>
  <sheetData>
    <row r="1" spans="1:256" ht="18.75">
      <c r="A1" s="266" t="str">
        <f>月菜單!A1:H3</f>
        <v>永靖國小-冠成4月菜單</v>
      </c>
      <c r="B1" s="267"/>
      <c r="C1" s="268"/>
      <c r="D1" s="269"/>
      <c r="E1" s="270"/>
      <c r="F1" s="270"/>
      <c r="G1" s="268" t="s">
        <v>146</v>
      </c>
      <c r="H1" s="271" t="s">
        <v>147</v>
      </c>
      <c r="I1" s="270"/>
      <c r="J1" s="893" t="s">
        <v>148</v>
      </c>
      <c r="K1" s="894"/>
      <c r="L1" s="894"/>
      <c r="M1" s="894"/>
      <c r="N1" s="894"/>
      <c r="O1" s="894"/>
      <c r="P1" s="894"/>
      <c r="Q1" s="272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  <c r="II1" s="273"/>
      <c r="IJ1" s="273"/>
      <c r="IK1" s="273"/>
      <c r="IL1" s="273"/>
      <c r="IM1" s="273"/>
      <c r="IN1" s="273"/>
      <c r="IO1" s="273"/>
      <c r="IP1" s="273"/>
      <c r="IQ1" s="273"/>
      <c r="IR1" s="273"/>
      <c r="IS1" s="273"/>
      <c r="IT1" s="273"/>
      <c r="IU1" s="273"/>
      <c r="IV1" s="273"/>
    </row>
    <row r="2" spans="1:256" ht="19.5" thickBot="1">
      <c r="A2" s="895"/>
      <c r="B2" s="895"/>
      <c r="C2" s="895"/>
      <c r="D2" s="275" t="s">
        <v>149</v>
      </c>
      <c r="E2" s="276" t="s">
        <v>150</v>
      </c>
      <c r="F2" s="275"/>
      <c r="G2" s="268" t="s">
        <v>151</v>
      </c>
      <c r="H2" s="277" t="s">
        <v>152</v>
      </c>
      <c r="I2" s="278"/>
      <c r="J2" s="894"/>
      <c r="K2" s="894"/>
      <c r="L2" s="894"/>
      <c r="M2" s="894"/>
      <c r="N2" s="894"/>
      <c r="O2" s="894"/>
      <c r="P2" s="894"/>
      <c r="Q2" s="279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  <c r="DI2" s="280"/>
      <c r="DJ2" s="280"/>
      <c r="DK2" s="280"/>
      <c r="DL2" s="280"/>
      <c r="DM2" s="280"/>
      <c r="DN2" s="280"/>
      <c r="DO2" s="280"/>
      <c r="DP2" s="280"/>
      <c r="DQ2" s="280"/>
      <c r="DR2" s="280"/>
      <c r="DS2" s="280"/>
      <c r="DT2" s="280"/>
      <c r="DU2" s="280"/>
      <c r="DV2" s="280"/>
      <c r="DW2" s="280"/>
      <c r="DX2" s="280"/>
      <c r="DY2" s="280"/>
      <c r="DZ2" s="280"/>
      <c r="EA2" s="280"/>
      <c r="EB2" s="280"/>
      <c r="EC2" s="280"/>
      <c r="ED2" s="280"/>
      <c r="EE2" s="280"/>
      <c r="EF2" s="280"/>
      <c r="EG2" s="280"/>
      <c r="EH2" s="280"/>
      <c r="EI2" s="280"/>
      <c r="EJ2" s="280"/>
      <c r="EK2" s="280"/>
      <c r="EL2" s="280"/>
      <c r="EM2" s="280"/>
      <c r="EN2" s="280"/>
      <c r="EO2" s="280"/>
      <c r="EP2" s="280"/>
      <c r="EQ2" s="280"/>
      <c r="ER2" s="280"/>
      <c r="ES2" s="280"/>
      <c r="ET2" s="280"/>
      <c r="EU2" s="280"/>
      <c r="EV2" s="280"/>
      <c r="EW2" s="280"/>
      <c r="EX2" s="280"/>
      <c r="EY2" s="280"/>
      <c r="EZ2" s="280"/>
      <c r="FA2" s="280"/>
      <c r="FB2" s="280"/>
      <c r="FC2" s="280"/>
      <c r="FD2" s="280"/>
      <c r="FE2" s="280"/>
      <c r="FF2" s="280"/>
      <c r="FG2" s="280"/>
      <c r="FH2" s="280"/>
      <c r="FI2" s="280"/>
      <c r="FJ2" s="280"/>
      <c r="FK2" s="280"/>
      <c r="FL2" s="280"/>
      <c r="FM2" s="280"/>
      <c r="FN2" s="280"/>
      <c r="FO2" s="280"/>
      <c r="FP2" s="280"/>
      <c r="FQ2" s="280"/>
      <c r="FR2" s="280"/>
      <c r="FS2" s="280"/>
      <c r="FT2" s="280"/>
      <c r="FU2" s="280"/>
      <c r="FV2" s="280"/>
      <c r="FW2" s="280"/>
      <c r="FX2" s="280"/>
      <c r="FY2" s="280"/>
      <c r="FZ2" s="280"/>
      <c r="GA2" s="280"/>
      <c r="GB2" s="280"/>
      <c r="GC2" s="280"/>
      <c r="GD2" s="280"/>
      <c r="GE2" s="280"/>
      <c r="GF2" s="280"/>
      <c r="GG2" s="280"/>
      <c r="GH2" s="280"/>
      <c r="GI2" s="280"/>
      <c r="GJ2" s="280"/>
      <c r="GK2" s="280"/>
      <c r="GL2" s="280"/>
      <c r="GM2" s="280"/>
      <c r="GN2" s="280"/>
      <c r="GO2" s="280"/>
      <c r="GP2" s="280"/>
      <c r="GQ2" s="280"/>
      <c r="GR2" s="280"/>
      <c r="GS2" s="280"/>
      <c r="GT2" s="280"/>
      <c r="GU2" s="280"/>
      <c r="GV2" s="280"/>
      <c r="GW2" s="280"/>
      <c r="GX2" s="280"/>
      <c r="GY2" s="280"/>
      <c r="GZ2" s="280"/>
      <c r="HA2" s="280"/>
      <c r="HB2" s="280"/>
      <c r="HC2" s="280"/>
      <c r="HD2" s="280"/>
      <c r="HE2" s="280"/>
      <c r="HF2" s="280"/>
      <c r="HG2" s="280"/>
      <c r="HH2" s="280"/>
      <c r="HI2" s="280"/>
      <c r="HJ2" s="280"/>
      <c r="HK2" s="280"/>
      <c r="HL2" s="280"/>
      <c r="HM2" s="280"/>
      <c r="HN2" s="280"/>
      <c r="HO2" s="280"/>
      <c r="HP2" s="280"/>
      <c r="HQ2" s="280"/>
      <c r="HR2" s="280"/>
      <c r="HS2" s="280"/>
      <c r="HT2" s="280"/>
      <c r="HU2" s="280"/>
      <c r="HV2" s="280"/>
      <c r="HW2" s="280"/>
      <c r="HX2" s="280"/>
      <c r="HY2" s="280"/>
      <c r="HZ2" s="280"/>
      <c r="IA2" s="280"/>
      <c r="IB2" s="280"/>
      <c r="IC2" s="280"/>
      <c r="ID2" s="280"/>
      <c r="IE2" s="280"/>
      <c r="IF2" s="280"/>
      <c r="IG2" s="280"/>
      <c r="IH2" s="280"/>
      <c r="II2" s="280"/>
      <c r="IJ2" s="280"/>
      <c r="IK2" s="280"/>
      <c r="IL2" s="280"/>
      <c r="IM2" s="280"/>
      <c r="IN2" s="280"/>
      <c r="IO2" s="280"/>
      <c r="IP2" s="280"/>
      <c r="IQ2" s="280"/>
      <c r="IR2" s="280"/>
      <c r="IS2" s="280"/>
      <c r="IT2" s="280"/>
      <c r="IU2" s="280"/>
      <c r="IV2" s="280"/>
    </row>
    <row r="3" spans="1:256" ht="20.25">
      <c r="A3" s="281" t="s">
        <v>153</v>
      </c>
      <c r="B3" s="282" t="s">
        <v>154</v>
      </c>
      <c r="C3" s="282" t="s">
        <v>37</v>
      </c>
      <c r="D3" s="282" t="s">
        <v>155</v>
      </c>
      <c r="E3" s="282" t="s">
        <v>156</v>
      </c>
      <c r="F3" s="282" t="s">
        <v>157</v>
      </c>
      <c r="G3" s="282" t="s">
        <v>158</v>
      </c>
      <c r="H3" s="282" t="s">
        <v>159</v>
      </c>
      <c r="I3" s="282" t="s">
        <v>160</v>
      </c>
      <c r="J3" s="283" t="s">
        <v>161</v>
      </c>
      <c r="K3" s="283" t="s">
        <v>162</v>
      </c>
      <c r="L3" s="283" t="s">
        <v>163</v>
      </c>
      <c r="M3" s="283" t="s">
        <v>164</v>
      </c>
      <c r="N3" s="283" t="s">
        <v>165</v>
      </c>
      <c r="O3" s="283" t="s">
        <v>166</v>
      </c>
      <c r="P3" s="284" t="s">
        <v>167</v>
      </c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  <c r="IO3" s="275"/>
      <c r="IP3" s="275"/>
      <c r="IQ3" s="275"/>
      <c r="IR3" s="275"/>
      <c r="IS3" s="275"/>
      <c r="IT3" s="275"/>
      <c r="IU3" s="275"/>
      <c r="IV3" s="275"/>
    </row>
    <row r="4" spans="1:256" ht="18.75">
      <c r="A4" s="285" t="str">
        <f>第一週明細!$B$13&amp;第一週明細!$B$14&amp;第一週明細!$B$15&amp;第一週明細!$B$16</f>
        <v>月日</v>
      </c>
      <c r="B4" s="286" t="s">
        <v>168</v>
      </c>
      <c r="C4" s="287">
        <f>月菜單!A5</f>
        <v>0</v>
      </c>
      <c r="D4" s="288">
        <f>月菜單!A6</f>
        <v>0</v>
      </c>
      <c r="E4" s="287">
        <f>月菜單!A7</f>
        <v>0</v>
      </c>
      <c r="F4" s="288">
        <f>月菜單!A8</f>
        <v>0</v>
      </c>
      <c r="G4" s="287">
        <f>月菜單!A9</f>
        <v>0</v>
      </c>
      <c r="H4" s="288">
        <f>月菜單!A10</f>
        <v>0</v>
      </c>
      <c r="I4" s="288"/>
      <c r="J4" s="289">
        <f t="shared" ref="J4:J28" si="0">K4*70+L4*75+M4*120+N4*25+O4*60+P4*45</f>
        <v>0</v>
      </c>
      <c r="K4" s="289">
        <f>第一週明細!$Y$5</f>
        <v>0</v>
      </c>
      <c r="L4" s="289">
        <f>第一週明細!$Y$6</f>
        <v>0</v>
      </c>
      <c r="M4" s="289">
        <f>第一週明細!$Y$10</f>
        <v>0</v>
      </c>
      <c r="N4" s="289">
        <f>第一週明細!$Y$7</f>
        <v>0</v>
      </c>
      <c r="O4" s="289">
        <f>第一週明細!$Y$9</f>
        <v>0</v>
      </c>
      <c r="P4" s="290">
        <f>第一週明細!$Y$8</f>
        <v>0</v>
      </c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  <c r="IO4" s="275"/>
      <c r="IP4" s="275"/>
      <c r="IQ4" s="275"/>
      <c r="IR4" s="275"/>
      <c r="IS4" s="275"/>
      <c r="IT4" s="275"/>
      <c r="IU4" s="275"/>
      <c r="IV4" s="275"/>
    </row>
    <row r="5" spans="1:256" ht="18.75">
      <c r="A5" s="285" t="str">
        <f>第一週明細!$B$13&amp;第一週明細!$B$14&amp;第一週明細!$B$15&amp;第一週明細!$B$16</f>
        <v>月日</v>
      </c>
      <c r="B5" s="286" t="s">
        <v>169</v>
      </c>
      <c r="C5" s="288">
        <f>月菜單!E5</f>
        <v>0</v>
      </c>
      <c r="D5" s="291">
        <f>月菜單!E6</f>
        <v>0</v>
      </c>
      <c r="E5" s="288">
        <f>月菜單!E7</f>
        <v>0</v>
      </c>
      <c r="F5" s="288">
        <f>月菜單!E8</f>
        <v>0</v>
      </c>
      <c r="G5" s="288">
        <f>月菜單!E9</f>
        <v>0</v>
      </c>
      <c r="H5" s="288">
        <f>月菜單!E10</f>
        <v>0</v>
      </c>
      <c r="I5" s="292"/>
      <c r="J5" s="289">
        <f t="shared" si="0"/>
        <v>0</v>
      </c>
      <c r="K5" s="289">
        <f>第一週明細!$Y$13</f>
        <v>0</v>
      </c>
      <c r="L5" s="289">
        <f>第一週明細!$Y$14</f>
        <v>0</v>
      </c>
      <c r="M5" s="289">
        <f>第一週明細!$Y$18</f>
        <v>0</v>
      </c>
      <c r="N5" s="289">
        <f>第一週明細!$Y$15</f>
        <v>0</v>
      </c>
      <c r="O5" s="289">
        <f>第一週明細!$Y$17</f>
        <v>0</v>
      </c>
      <c r="P5" s="290">
        <f>第一週明細!$Y$16</f>
        <v>0</v>
      </c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  <c r="IH5" s="293"/>
      <c r="II5" s="293"/>
      <c r="IJ5" s="293"/>
      <c r="IK5" s="293"/>
      <c r="IL5" s="293"/>
      <c r="IM5" s="293"/>
      <c r="IN5" s="293"/>
      <c r="IO5" s="293"/>
      <c r="IP5" s="293"/>
      <c r="IQ5" s="293"/>
      <c r="IR5" s="293"/>
      <c r="IS5" s="293"/>
      <c r="IT5" s="293"/>
      <c r="IU5" s="293"/>
      <c r="IV5" s="293"/>
    </row>
    <row r="6" spans="1:256" ht="18.75">
      <c r="A6" s="285" t="str">
        <f>第一週明細!$B$21&amp;第一週明細!$B$22&amp;第一週明細!$B$23&amp;第一週明細!$B$24</f>
        <v>月日</v>
      </c>
      <c r="B6" s="286" t="s">
        <v>170</v>
      </c>
      <c r="C6" s="287">
        <f>月菜單!I5</f>
        <v>0</v>
      </c>
      <c r="D6" s="288">
        <f>月菜單!I6</f>
        <v>0</v>
      </c>
      <c r="E6" s="287">
        <f>月菜單!I7</f>
        <v>0</v>
      </c>
      <c r="F6" s="288">
        <f>月菜單!I8</f>
        <v>0</v>
      </c>
      <c r="G6" s="287">
        <f>月菜單!I9</f>
        <v>0</v>
      </c>
      <c r="H6" s="288">
        <f>月菜單!I10</f>
        <v>0</v>
      </c>
      <c r="I6" s="288"/>
      <c r="J6" s="289">
        <f t="shared" si="0"/>
        <v>0</v>
      </c>
      <c r="K6" s="289">
        <f>第一週明細!$Y$21</f>
        <v>0</v>
      </c>
      <c r="L6" s="289">
        <f>第一週明細!$Y$22</f>
        <v>0</v>
      </c>
      <c r="M6" s="289">
        <f>第一週明細!$Y$26</f>
        <v>0</v>
      </c>
      <c r="N6" s="289">
        <f>第一週明細!$Y$23</f>
        <v>0</v>
      </c>
      <c r="O6" s="289">
        <f>第一週明細!$Y$25</f>
        <v>0</v>
      </c>
      <c r="P6" s="290">
        <f>第一週明細!$Y$24</f>
        <v>0</v>
      </c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pans="1:256" ht="18.75">
      <c r="A7" s="285" t="str">
        <f>第一週明細!$B$29&amp;第一週明細!$B$30&amp;第一週明細!$B$31&amp;第一週明細!$B$32</f>
        <v>4月1日</v>
      </c>
      <c r="B7" s="286" t="s">
        <v>171</v>
      </c>
      <c r="C7" s="295" t="str">
        <f>月菜單!M5</f>
        <v>地瓜飯</v>
      </c>
      <c r="D7" s="296" t="str">
        <f>月菜單!M6</f>
        <v>鐵路大排</v>
      </c>
      <c r="E7" s="296" t="str">
        <f>月菜單!M7</f>
        <v>奶香三色</v>
      </c>
      <c r="F7" s="296" t="str">
        <f>月菜單!M8</f>
        <v>白菜年糕</v>
      </c>
      <c r="G7" s="295" t="str">
        <f>月菜單!M9</f>
        <v>深色蔬菜</v>
      </c>
      <c r="H7" s="296" t="str">
        <f>月菜單!M10</f>
        <v>紫菜湯</v>
      </c>
      <c r="I7" s="295"/>
      <c r="J7" s="289">
        <f t="shared" si="0"/>
        <v>708.5</v>
      </c>
      <c r="K7" s="289">
        <f>第一週明細!$Y$29</f>
        <v>5.7</v>
      </c>
      <c r="L7" s="289">
        <f>第一週明細!$Y$30</f>
        <v>1.9</v>
      </c>
      <c r="M7" s="289">
        <f>第一週明細!$Y$34</f>
        <v>0</v>
      </c>
      <c r="N7" s="289">
        <f>第一週明細!$Y$31</f>
        <v>2</v>
      </c>
      <c r="O7" s="289">
        <f>第一週明細!$Y$33</f>
        <v>0</v>
      </c>
      <c r="P7" s="290">
        <f>第一週明細!$Y$32</f>
        <v>2.6</v>
      </c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pans="1:256" ht="18.75">
      <c r="A8" s="285" t="str">
        <f>第一週明細!$B$37&amp;第一週明細!$B$38&amp;第一週明細!$B$39&amp;第一週明細!$B$40</f>
        <v>4月2日</v>
      </c>
      <c r="B8" s="286" t="s">
        <v>172</v>
      </c>
      <c r="C8" s="288">
        <f>月菜單!Q5</f>
        <v>0</v>
      </c>
      <c r="D8" s="288">
        <f>月菜單!Q6</f>
        <v>0</v>
      </c>
      <c r="E8" s="288" t="str">
        <f>月菜單!Q7</f>
        <v>清明/兒童節連假</v>
      </c>
      <c r="F8" s="288">
        <f>月菜單!Q8</f>
        <v>0</v>
      </c>
      <c r="G8" s="288">
        <f>月菜單!Q9</f>
        <v>0</v>
      </c>
      <c r="H8" s="288">
        <f>月菜單!Q10</f>
        <v>0</v>
      </c>
      <c r="I8" s="288"/>
      <c r="J8" s="289">
        <f t="shared" si="0"/>
        <v>0</v>
      </c>
      <c r="K8" s="289">
        <f>第一週明細!$Y$37</f>
        <v>0</v>
      </c>
      <c r="L8" s="289">
        <f>第一週明細!$Y$38</f>
        <v>0</v>
      </c>
      <c r="M8" s="289">
        <f>第一週明細!$Y$42</f>
        <v>0</v>
      </c>
      <c r="N8" s="289">
        <f>第一週明細!$Y$39</f>
        <v>0</v>
      </c>
      <c r="O8" s="289">
        <f>第一週明細!$Y$41</f>
        <v>0</v>
      </c>
      <c r="P8" s="290">
        <f>第一週明細!$Y$40</f>
        <v>0</v>
      </c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pans="1:256" ht="18.75">
      <c r="A9" s="285" t="str">
        <f>第二週明細!$B$5&amp;第二週明細!$B$6&amp;第二週明細!$B$7&amp;第二週明細!$B$8</f>
        <v>4月5日</v>
      </c>
      <c r="B9" s="286" t="s">
        <v>168</v>
      </c>
      <c r="C9" s="287">
        <f>月菜單!A15</f>
        <v>0</v>
      </c>
      <c r="D9" s="291">
        <f>月菜單!A16</f>
        <v>0</v>
      </c>
      <c r="E9" s="291" t="str">
        <f>月菜單!A17</f>
        <v>清明/兒童節連假</v>
      </c>
      <c r="F9" s="288">
        <f>月菜單!A18</f>
        <v>0</v>
      </c>
      <c r="G9" s="288">
        <f>月菜單!A19</f>
        <v>0</v>
      </c>
      <c r="H9" s="291">
        <f>月菜單!A20</f>
        <v>0</v>
      </c>
      <c r="I9" s="288"/>
      <c r="J9" s="289">
        <f t="shared" si="0"/>
        <v>0</v>
      </c>
      <c r="K9" s="289">
        <f>第二週明細!$Y$5</f>
        <v>0</v>
      </c>
      <c r="L9" s="289">
        <f>第二週明細!$Y$6</f>
        <v>0</v>
      </c>
      <c r="M9" s="289">
        <f>第二週明細!$Y$10</f>
        <v>0</v>
      </c>
      <c r="N9" s="289">
        <f>第二週明細!$Y$7</f>
        <v>0</v>
      </c>
      <c r="O9" s="289">
        <f>第二週明細!$Y$9</f>
        <v>0</v>
      </c>
      <c r="P9" s="290">
        <f>第二週明細!$Y$8</f>
        <v>0</v>
      </c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pans="1:256" ht="18.75">
      <c r="A10" s="285" t="str">
        <f>第二週明細!$B$13&amp;第二週明細!$B$14&amp;第二週明細!$B$15&amp;第二週明細!$B$16</f>
        <v>4月6日</v>
      </c>
      <c r="B10" s="286" t="s">
        <v>173</v>
      </c>
      <c r="C10" s="291" t="str">
        <f>月菜單!E15</f>
        <v>糙米飯</v>
      </c>
      <c r="D10" s="291" t="str">
        <f>月菜單!E16</f>
        <v>壽喜豬肉</v>
      </c>
      <c r="E10" s="291" t="str">
        <f>月菜單!E17</f>
        <v>芹香貢丸片</v>
      </c>
      <c r="F10" s="291" t="str">
        <f>月菜單!E18</f>
        <v>紅絲炒蛋</v>
      </c>
      <c r="G10" s="288" t="str">
        <f>月菜單!E19</f>
        <v>深色蔬菜</v>
      </c>
      <c r="H10" s="291" t="str">
        <f>月菜單!E20</f>
        <v>白玉鮮菇湯</v>
      </c>
      <c r="I10" s="288"/>
      <c r="J10" s="289">
        <f t="shared" si="0"/>
        <v>704</v>
      </c>
      <c r="K10" s="289">
        <f>第二週明細!$Y$13</f>
        <v>5.7</v>
      </c>
      <c r="L10" s="289">
        <f>第二週明細!$Y$14</f>
        <v>1.9</v>
      </c>
      <c r="M10" s="289">
        <f>第二週明細!$Y$18</f>
        <v>0</v>
      </c>
      <c r="N10" s="289">
        <f>第二週明細!$Y$15</f>
        <v>2</v>
      </c>
      <c r="O10" s="289">
        <f>第二週明細!$Y$17</f>
        <v>0</v>
      </c>
      <c r="P10" s="290">
        <f>第二週明細!$Y$16</f>
        <v>2.5</v>
      </c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pans="1:256" ht="18.75">
      <c r="A11" s="285" t="str">
        <f>第二週明細!$B$21&amp;第二週明細!$B$22&amp;第二週明細!$B$23&amp;第二週明細!$B$24</f>
        <v>4月7日</v>
      </c>
      <c r="B11" s="286" t="s">
        <v>170</v>
      </c>
      <c r="C11" s="291" t="str">
        <f>月菜單!I15</f>
        <v>白米飯</v>
      </c>
      <c r="D11" s="291" t="str">
        <f>月菜單!I16</f>
        <v>卡啦雞腿排(炸)</v>
      </c>
      <c r="E11" s="291" t="str">
        <f>月菜單!I17</f>
        <v>紅蔥肉醬</v>
      </c>
      <c r="F11" s="291" t="str">
        <f>月菜單!I18</f>
        <v>鳥蛋什錦(豆)</v>
      </c>
      <c r="G11" s="288" t="str">
        <f>月菜單!I19</f>
        <v>淺色蔬菜</v>
      </c>
      <c r="H11" s="291" t="str">
        <f>月菜單!I20</f>
        <v>豬血湯</v>
      </c>
      <c r="I11" s="292"/>
      <c r="J11" s="289">
        <f t="shared" si="0"/>
        <v>708.5</v>
      </c>
      <c r="K11" s="289">
        <f>第二週明細!$Y$21</f>
        <v>5.7</v>
      </c>
      <c r="L11" s="289">
        <f>第二週明細!$Y$22</f>
        <v>1.9</v>
      </c>
      <c r="M11" s="289">
        <f>第二週明細!$Y$26</f>
        <v>0</v>
      </c>
      <c r="N11" s="289">
        <f>第二週明細!$Y$23</f>
        <v>2</v>
      </c>
      <c r="O11" s="289">
        <f>第二週明細!$Y$25</f>
        <v>0</v>
      </c>
      <c r="P11" s="290">
        <f>第二週明細!$Y$24</f>
        <v>2.6</v>
      </c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pans="1:256" ht="18.75">
      <c r="A12" s="285" t="str">
        <f>第二週明細!$B$29&amp;第二週明細!$B$30&amp;第二週明細!$B$31&amp;第二週明細!$B$32</f>
        <v>4月8日</v>
      </c>
      <c r="B12" s="286" t="s">
        <v>174</v>
      </c>
      <c r="C12" s="295" t="str">
        <f>月菜單!M15</f>
        <v>地瓜飯</v>
      </c>
      <c r="D12" s="296" t="str">
        <f>月菜單!M16</f>
        <v>照燒豬排</v>
      </c>
      <c r="E12" s="296" t="str">
        <f>月菜單!M17</f>
        <v>日式炊蛋</v>
      </c>
      <c r="F12" s="296" t="str">
        <f>月菜單!M18</f>
        <v>起司焗洋芋</v>
      </c>
      <c r="G12" s="295" t="str">
        <f>月菜單!M19</f>
        <v>深色蔬菜</v>
      </c>
      <c r="H12" s="296" t="str">
        <f>月菜單!M20</f>
        <v>味噌豆腐湯(豆)</v>
      </c>
      <c r="I12" s="295"/>
      <c r="J12" s="289">
        <f t="shared" si="0"/>
        <v>716</v>
      </c>
      <c r="K12" s="289">
        <f>第二週明細!$Y$29</f>
        <v>5.7</v>
      </c>
      <c r="L12" s="289">
        <f>第二週明細!$Y$30</f>
        <v>1.9</v>
      </c>
      <c r="M12" s="289">
        <f>第二週明細!$Y$34</f>
        <v>0.1</v>
      </c>
      <c r="N12" s="289">
        <f>第二週明細!$Y$31</f>
        <v>2</v>
      </c>
      <c r="O12" s="289">
        <f>第二週明細!$Y$33</f>
        <v>0</v>
      </c>
      <c r="P12" s="290">
        <f>第二週明細!$Y$32</f>
        <v>2.5</v>
      </c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pans="1:256" ht="18.75">
      <c r="A13" s="285" t="str">
        <f>第二週明細!$B$37&amp;第二週明細!$B$38&amp;第二週明細!$B$39&amp;第二週明細!$B$40</f>
        <v>4月9日</v>
      </c>
      <c r="B13" s="286" t="s">
        <v>175</v>
      </c>
      <c r="C13" s="291" t="str">
        <f>月菜單!Q15</f>
        <v>熱炒烏龍麵</v>
      </c>
      <c r="D13" s="291" t="str">
        <f>月菜單!Q16</f>
        <v>日式照燒雞翅</v>
      </c>
      <c r="E13" s="291" t="str">
        <f>月菜單!Q17</f>
        <v>魚丁拚山藥捲(海炸加)</v>
      </c>
      <c r="F13" s="291" t="str">
        <f>月菜單!Q18</f>
        <v>香滷米血(冷)</v>
      </c>
      <c r="G13" s="288" t="str">
        <f>月菜單!Q19</f>
        <v>淺色蔬菜</v>
      </c>
      <c r="H13" s="291" t="str">
        <f>月菜單!Q20</f>
        <v>蛋花湯</v>
      </c>
      <c r="I13" s="288"/>
      <c r="J13" s="289">
        <f t="shared" si="0"/>
        <v>699.5</v>
      </c>
      <c r="K13" s="289">
        <f>第二週明細!$Y$37</f>
        <v>5.7</v>
      </c>
      <c r="L13" s="289">
        <f>第二週明細!$Y$38</f>
        <v>1.9</v>
      </c>
      <c r="M13" s="289">
        <f>第二週明細!$Y$42</f>
        <v>0</v>
      </c>
      <c r="N13" s="289">
        <f>第二週明細!$Y$39</f>
        <v>2</v>
      </c>
      <c r="O13" s="289">
        <f>第二週明細!$Y$41</f>
        <v>0</v>
      </c>
      <c r="P13" s="290">
        <f>第二週明細!$Y$40</f>
        <v>2.4</v>
      </c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pans="1:256" ht="18.75">
      <c r="A14" s="285" t="str">
        <f>第三週明細!$B$5&amp;第三週明細!$B$6&amp;第三週明細!$B$7&amp;第三週明細!$B$8</f>
        <v>4月12日</v>
      </c>
      <c r="B14" s="286" t="s">
        <v>168</v>
      </c>
      <c r="C14" s="287" t="str">
        <f>月菜單!A25</f>
        <v>白米飯</v>
      </c>
      <c r="D14" s="291" t="str">
        <f>月菜單!A26</f>
        <v>蔥燒豬里肌</v>
      </c>
      <c r="E14" s="291" t="str">
        <f>月菜單!A27</f>
        <v>甜心唐揚雞丁</v>
      </c>
      <c r="F14" s="291" t="str">
        <f>月菜單!A28</f>
        <v>白菜滷</v>
      </c>
      <c r="G14" s="288" t="str">
        <f>月菜單!A29</f>
        <v>深色蔬菜</v>
      </c>
      <c r="H14" s="291" t="str">
        <f>月菜單!A30</f>
        <v>蘿蔔湯</v>
      </c>
      <c r="I14" s="288"/>
      <c r="J14" s="289">
        <f t="shared" si="0"/>
        <v>704.5</v>
      </c>
      <c r="K14" s="289">
        <f>第三週明細!$Y$5</f>
        <v>5.7</v>
      </c>
      <c r="L14" s="289">
        <f>第三週明細!$Y$6</f>
        <v>1.9</v>
      </c>
      <c r="M14" s="289">
        <f>第三週明細!$Y$10</f>
        <v>0</v>
      </c>
      <c r="N14" s="289">
        <f>第三週明細!$Y$7</f>
        <v>2.2000000000000002</v>
      </c>
      <c r="O14" s="289">
        <f>第三週明細!$Y$9</f>
        <v>0</v>
      </c>
      <c r="P14" s="290">
        <f>第三週明細!$Y$8</f>
        <v>2.4</v>
      </c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pans="1:256" ht="18.75">
      <c r="A15" s="285" t="str">
        <f>第三週明細!$B$13&amp;第三週明細!$B$14&amp;第三週明細!$B$15&amp;第三週明細!$B$16</f>
        <v>4月13日</v>
      </c>
      <c r="B15" s="286" t="s">
        <v>169</v>
      </c>
      <c r="C15" s="291" t="str">
        <f>月菜單!E25</f>
        <v>五穀飯</v>
      </c>
      <c r="D15" s="291" t="str">
        <f>月菜單!E26</f>
        <v>匈牙利燉肉</v>
      </c>
      <c r="E15" s="288" t="str">
        <f>月菜單!E27</f>
        <v>筍香羹</v>
      </c>
      <c r="F15" s="291" t="str">
        <f>月菜單!E28</f>
        <v>花枝排(海加)</v>
      </c>
      <c r="G15" s="288" t="str">
        <f>月菜單!E29</f>
        <v>淺色蔬菜</v>
      </c>
      <c r="H15" s="291" t="str">
        <f>月菜單!E30</f>
        <v>酸辣湯</v>
      </c>
      <c r="I15" s="288"/>
      <c r="J15" s="289">
        <f t="shared" si="0"/>
        <v>700</v>
      </c>
      <c r="K15" s="289">
        <f>第三週明細!$Y$13</f>
        <v>5.7</v>
      </c>
      <c r="L15" s="289">
        <f>第三週明細!$Y$14</f>
        <v>1.9</v>
      </c>
      <c r="M15" s="289">
        <f>第三週明細!$Y$18</f>
        <v>0</v>
      </c>
      <c r="N15" s="289">
        <f>第三週明細!$Y$15</f>
        <v>2.2000000000000002</v>
      </c>
      <c r="O15" s="289">
        <f>第三週明細!$Y$17</f>
        <v>0</v>
      </c>
      <c r="P15" s="290">
        <f>第三週明細!$Y$16</f>
        <v>2.2999999999999998</v>
      </c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pans="1:256" ht="18.75">
      <c r="A16" s="285" t="str">
        <f>第三週明細!$B$21&amp;第三週明細!$B$22&amp;第三週明細!$B$23&amp;第三週明細!$B$24</f>
        <v>4月14日</v>
      </c>
      <c r="B16" s="286" t="s">
        <v>176</v>
      </c>
      <c r="C16" s="291" t="str">
        <f>月菜單!I25</f>
        <v>白米飯</v>
      </c>
      <c r="D16" s="291" t="str">
        <f>月菜單!I26</f>
        <v>鹽酥雞(炸)</v>
      </c>
      <c r="E16" s="291" t="str">
        <f>月菜單!I27</f>
        <v>飄香滷蛋</v>
      </c>
      <c r="F16" s="291" t="str">
        <f>月菜單!I28</f>
        <v>白玉彩繪</v>
      </c>
      <c r="G16" s="288" t="str">
        <f>月菜單!I29</f>
        <v>深色蔬菜</v>
      </c>
      <c r="H16" s="291" t="str">
        <f>月菜單!I30</f>
        <v>薑絲冬瓜湯</v>
      </c>
      <c r="I16" s="292"/>
      <c r="J16" s="289">
        <f t="shared" si="0"/>
        <v>718</v>
      </c>
      <c r="K16" s="289">
        <f>第三週明細!$Y$21</f>
        <v>5.7</v>
      </c>
      <c r="L16" s="289">
        <f>第三週明細!$Y$22</f>
        <v>1.9</v>
      </c>
      <c r="M16" s="289">
        <f>第三週明細!$Y$26</f>
        <v>0</v>
      </c>
      <c r="N16" s="289">
        <f>第三週明細!$Y$23</f>
        <v>2.2000000000000002</v>
      </c>
      <c r="O16" s="289">
        <f>第三週明細!$Y$25</f>
        <v>0</v>
      </c>
      <c r="P16" s="290">
        <f>第三週明細!$Y$24</f>
        <v>2.7</v>
      </c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pans="1:256" ht="18.75">
      <c r="A17" s="285" t="str">
        <f>第三週明細!$B$29&amp;第三週明細!$B$30&amp;第三週明細!$B$31&amp;第三週明細!$B$32</f>
        <v>4月15日</v>
      </c>
      <c r="B17" s="286" t="s">
        <v>174</v>
      </c>
      <c r="C17" s="295" t="str">
        <f>月菜單!M25</f>
        <v>地瓜飯</v>
      </c>
      <c r="D17" s="296" t="str">
        <f>月菜單!M26</f>
        <v>京醬大排</v>
      </c>
      <c r="E17" s="296" t="str">
        <f>月菜單!M27</f>
        <v>泰式魚條(海)</v>
      </c>
      <c r="F17" s="296" t="str">
        <f>月菜單!M28</f>
        <v>鹹豬肉豆干(豆加)</v>
      </c>
      <c r="G17" s="295" t="str">
        <f>月菜單!M29</f>
        <v>深色蔬菜</v>
      </c>
      <c r="H17" s="296" t="str">
        <f>月菜單!M30</f>
        <v>日式味噌湯</v>
      </c>
      <c r="I17" s="295"/>
      <c r="J17" s="289">
        <f t="shared" si="0"/>
        <v>704.5</v>
      </c>
      <c r="K17" s="289">
        <f>第三週明細!$Y$29</f>
        <v>5.7</v>
      </c>
      <c r="L17" s="289">
        <f>第三週明細!$Y$30</f>
        <v>1.9</v>
      </c>
      <c r="M17" s="289">
        <f>第三週明細!$Y$34</f>
        <v>0</v>
      </c>
      <c r="N17" s="289">
        <f>第三週明細!$Y$31</f>
        <v>2.2000000000000002</v>
      </c>
      <c r="O17" s="289">
        <f>第三週明細!$Y$33</f>
        <v>0</v>
      </c>
      <c r="P17" s="290">
        <f>第三週明細!$Y$32</f>
        <v>2.4</v>
      </c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  <c r="IM17" s="275"/>
      <c r="IN17" s="275"/>
      <c r="IO17" s="275"/>
      <c r="IP17" s="275"/>
      <c r="IQ17" s="275"/>
      <c r="IR17" s="275"/>
      <c r="IS17" s="275"/>
      <c r="IT17" s="275"/>
      <c r="IU17" s="275"/>
      <c r="IV17" s="275"/>
    </row>
    <row r="18" spans="1:256" ht="18.75">
      <c r="A18" s="285" t="str">
        <f>第三週明細!$B$37&amp;第三週明細!$B$38&amp;第三週明細!$B$39&amp;第三週明細!$B$40</f>
        <v>4月16日</v>
      </c>
      <c r="B18" s="286" t="s">
        <v>175</v>
      </c>
      <c r="C18" s="291" t="str">
        <f>月菜單!Q25</f>
        <v>高麗菜炒飯</v>
      </c>
      <c r="D18" s="291" t="str">
        <f>月菜單!Q26</f>
        <v>板烤雞排</v>
      </c>
      <c r="E18" s="291" t="str">
        <f>月菜單!Q27</f>
        <v>炸蔬菜天婦羅(炸)</v>
      </c>
      <c r="F18" s="291" t="str">
        <f>月菜單!Q28</f>
        <v>烤饅頭(冷)</v>
      </c>
      <c r="G18" s="288" t="str">
        <f>月菜單!Q29</f>
        <v>淺色蔬菜</v>
      </c>
      <c r="H18" s="291" t="str">
        <f>月菜單!Q30</f>
        <v>薑絲紫菜湯</v>
      </c>
      <c r="I18" s="292"/>
      <c r="J18" s="289">
        <f t="shared" si="0"/>
        <v>716.5</v>
      </c>
      <c r="K18" s="289">
        <f>第三週明細!$Y$37</f>
        <v>5.7</v>
      </c>
      <c r="L18" s="289">
        <f>第三週明細!$Y$38</f>
        <v>2</v>
      </c>
      <c r="M18" s="289">
        <f>第三週明細!$Y$42</f>
        <v>0</v>
      </c>
      <c r="N18" s="289">
        <f>第三週明細!$Y$39</f>
        <v>2.2000000000000002</v>
      </c>
      <c r="O18" s="289">
        <f>第三週明細!$Y$41</f>
        <v>0</v>
      </c>
      <c r="P18" s="290">
        <f>第三週明細!$Y$40</f>
        <v>2.5</v>
      </c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pans="1:256" ht="18.75">
      <c r="A19" s="285" t="str">
        <f>第四週明細!$B$5&amp;第四週明細!$B$6&amp;第四週明細!$B$7&amp;第四週明細!$B$8</f>
        <v>4月19日</v>
      </c>
      <c r="B19" s="286" t="s">
        <v>177</v>
      </c>
      <c r="C19" s="287" t="str">
        <f>月菜單!A35</f>
        <v>白米飯</v>
      </c>
      <c r="D19" s="291" t="str">
        <f>月菜單!A36</f>
        <v>元氣豬排</v>
      </c>
      <c r="E19" s="291" t="str">
        <f>月菜單!A37</f>
        <v>咖哩雞</v>
      </c>
      <c r="F19" s="291" t="str">
        <f>月菜單!A38</f>
        <v>起司炒蛋</v>
      </c>
      <c r="G19" s="288" t="str">
        <f>月菜單!A39</f>
        <v>深色蔬菜</v>
      </c>
      <c r="H19" s="291" t="str">
        <f>月菜單!A40</f>
        <v>榨菜肉絲湯(醃)</v>
      </c>
      <c r="I19" s="297"/>
      <c r="J19" s="289">
        <f t="shared" si="0"/>
        <v>704</v>
      </c>
      <c r="K19" s="289">
        <f>第四週明細!$Y$5</f>
        <v>5.7</v>
      </c>
      <c r="L19" s="289">
        <f>第四週明細!$Y$6</f>
        <v>1.9</v>
      </c>
      <c r="M19" s="289">
        <f>第四週明細!$Y$10</f>
        <v>0</v>
      </c>
      <c r="N19" s="289">
        <f>第四週明細!$Y$7</f>
        <v>2</v>
      </c>
      <c r="O19" s="289">
        <f>第四週明細!$Y$9</f>
        <v>0</v>
      </c>
      <c r="P19" s="290">
        <f>第四週明細!$Y$8</f>
        <v>2.5</v>
      </c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pans="1:256" ht="18.75">
      <c r="A20" s="285" t="str">
        <f>第四週明細!$B$13&amp;第四週明細!$B$14&amp;第四週明細!$B$15&amp;第四週明細!$B$16</f>
        <v>4月20日</v>
      </c>
      <c r="B20" s="286" t="s">
        <v>169</v>
      </c>
      <c r="C20" s="291" t="str">
        <f>月菜單!E35</f>
        <v>紫米飯</v>
      </c>
      <c r="D20" s="291" t="str">
        <f>月菜單!E36</f>
        <v>糖醋雞丁</v>
      </c>
      <c r="E20" s="291" t="str">
        <f>月菜單!E37</f>
        <v>鮮筍雙鮮</v>
      </c>
      <c r="F20" s="291" t="str">
        <f>月菜單!E38</f>
        <v>手工香蒸肉</v>
      </c>
      <c r="G20" s="288" t="str">
        <f>月菜單!E39</f>
        <v>淺色蔬菜</v>
      </c>
      <c r="H20" s="291" t="str">
        <f>月菜單!E40</f>
        <v>玉米蛋花湯</v>
      </c>
      <c r="I20" s="288"/>
      <c r="J20" s="289">
        <f t="shared" si="0"/>
        <v>704</v>
      </c>
      <c r="K20" s="289">
        <f>第四週明細!$Y$13</f>
        <v>5.7</v>
      </c>
      <c r="L20" s="289">
        <f>第四週明細!$Y$14</f>
        <v>1.9</v>
      </c>
      <c r="M20" s="289">
        <f>第四週明細!$Y$18</f>
        <v>0</v>
      </c>
      <c r="N20" s="289">
        <f>第四週明細!$Y$15</f>
        <v>2</v>
      </c>
      <c r="O20" s="289">
        <f>第四週明細!$Y$17</f>
        <v>0</v>
      </c>
      <c r="P20" s="290">
        <f>第四週明細!$Y$16</f>
        <v>2.5</v>
      </c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pans="1:256" ht="18.75">
      <c r="A21" s="285" t="str">
        <f>第四週明細!$B$21&amp;第四週明細!$B$22&amp;第四週明細!$B$23&amp;第四週明細!$B$24</f>
        <v>4月21日</v>
      </c>
      <c r="B21" s="286" t="s">
        <v>170</v>
      </c>
      <c r="C21" s="291" t="str">
        <f>月菜單!I35</f>
        <v>白米飯</v>
      </c>
      <c r="D21" s="291" t="str">
        <f>月菜單!I36</f>
        <v>豪大炸雞排(炸)</v>
      </c>
      <c r="E21" s="291" t="str">
        <f>月菜單!I37</f>
        <v>日式關東煮(豆)</v>
      </c>
      <c r="F21" s="291" t="str">
        <f>月菜單!I38</f>
        <v>三角薯餅(加)</v>
      </c>
      <c r="G21" s="288" t="str">
        <f>月菜單!I39</f>
        <v>深色蔬菜</v>
      </c>
      <c r="H21" s="291" t="str">
        <f>月菜單!I40</f>
        <v>羅宋湯</v>
      </c>
      <c r="I21" s="292"/>
      <c r="J21" s="289">
        <f t="shared" si="0"/>
        <v>726.5</v>
      </c>
      <c r="K21" s="289">
        <f>第四週明細!$Y$21</f>
        <v>5.7</v>
      </c>
      <c r="L21" s="289">
        <f>第四週明細!$Y$22</f>
        <v>1.9</v>
      </c>
      <c r="M21" s="289">
        <f>第四週明細!$Y$26</f>
        <v>0</v>
      </c>
      <c r="N21" s="289">
        <f>第四週明細!$Y$23</f>
        <v>2</v>
      </c>
      <c r="O21" s="289">
        <f>第四週明細!$Y$25</f>
        <v>0</v>
      </c>
      <c r="P21" s="290">
        <f>第四週明細!$Y$24</f>
        <v>3</v>
      </c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pans="1:256" ht="18.75">
      <c r="A22" s="285" t="str">
        <f>第四週明細!$B$29&amp;第四週明細!$B$30&amp;第四週明細!$B$31&amp;第四週明細!$B$32</f>
        <v>4月22日</v>
      </c>
      <c r="B22" s="286" t="s">
        <v>171</v>
      </c>
      <c r="C22" s="296" t="str">
        <f>月菜單!M35</f>
        <v>地瓜飯</v>
      </c>
      <c r="D22" s="296" t="str">
        <f>月菜單!M36</f>
        <v>蘑菇肉片</v>
      </c>
      <c r="E22" s="296" t="str">
        <f>月菜單!M37</f>
        <v>豆干甜不辣(豆加)</v>
      </c>
      <c r="F22" s="296" t="str">
        <f>月菜單!M38</f>
        <v>炫烤雞翅</v>
      </c>
      <c r="G22" s="295" t="str">
        <f>月菜單!M39</f>
        <v>深色蔬菜</v>
      </c>
      <c r="H22" s="296" t="str">
        <f>月菜單!M40</f>
        <v>三絲湯</v>
      </c>
      <c r="I22" s="295"/>
      <c r="J22" s="289">
        <f t="shared" si="0"/>
        <v>709</v>
      </c>
      <c r="K22" s="289">
        <f>第四週明細!$Y$29</f>
        <v>5.7</v>
      </c>
      <c r="L22" s="289">
        <f>第四週明細!$Y$30</f>
        <v>1.9</v>
      </c>
      <c r="M22" s="289">
        <f>第四週明細!$Y$34</f>
        <v>0</v>
      </c>
      <c r="N22" s="289">
        <f>第四週明細!$Y$31</f>
        <v>2.2000000000000002</v>
      </c>
      <c r="O22" s="289">
        <f>第四週明細!$Y$33</f>
        <v>0</v>
      </c>
      <c r="P22" s="290">
        <f>第四週明細!$Y$32</f>
        <v>2.5</v>
      </c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pans="1:256" ht="18.75">
      <c r="A23" s="285" t="str">
        <f>第四週明細!$B$37&amp;第四週明細!$B$38&amp;第四週明細!$B$39&amp;第四週明細!$B$40</f>
        <v>4月23日</v>
      </c>
      <c r="B23" s="286" t="s">
        <v>175</v>
      </c>
      <c r="C23" s="291" t="str">
        <f>月菜單!Q35</f>
        <v>客家香板條</v>
      </c>
      <c r="D23" s="291" t="str">
        <f>月菜單!Q36</f>
        <v>檸檬烤雞腿</v>
      </c>
      <c r="E23" s="291" t="str">
        <f>月菜單!Q37</f>
        <v>脆皮魚丁(海炸)</v>
      </c>
      <c r="F23" s="291" t="str">
        <f>月菜單!Q38</f>
        <v>干貝花椰菜</v>
      </c>
      <c r="G23" s="288" t="str">
        <f>月菜單!Q39</f>
        <v>淺色蔬菜</v>
      </c>
      <c r="H23" s="291" t="str">
        <f>月菜單!Q40</f>
        <v>白卜肉絲湯</v>
      </c>
      <c r="I23" s="298"/>
      <c r="J23" s="289">
        <f t="shared" si="0"/>
        <v>704</v>
      </c>
      <c r="K23" s="289">
        <f>第四週明細!$Y$37</f>
        <v>5.7</v>
      </c>
      <c r="L23" s="289">
        <f>第四週明細!$Y$38</f>
        <v>1.9</v>
      </c>
      <c r="M23" s="289">
        <f>第四週明細!$Y$42</f>
        <v>0</v>
      </c>
      <c r="N23" s="289">
        <f>第四週明細!$Y$39</f>
        <v>2</v>
      </c>
      <c r="O23" s="289">
        <f>第四週明細!$Y$41</f>
        <v>0</v>
      </c>
      <c r="P23" s="290">
        <f>第四週明細!$Y$40</f>
        <v>2.5</v>
      </c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pans="1:256" ht="18.75">
      <c r="A24" s="285" t="str">
        <f>'第五週明細 '!$B$5&amp;'第五週明細 '!$B$6&amp;'第五週明細 '!$B$7&amp;'第五週明細 '!$B$8</f>
        <v>4月26日</v>
      </c>
      <c r="B24" s="286" t="s">
        <v>168</v>
      </c>
      <c r="C24" s="287" t="str">
        <f>月菜單!A45</f>
        <v>白米飯</v>
      </c>
      <c r="D24" s="291" t="str">
        <f>月菜單!A46</f>
        <v>普羅旺斯雞排</v>
      </c>
      <c r="E24" s="291" t="str">
        <f>月菜單!A47</f>
        <v>小黃瓜豆腐(豆)</v>
      </c>
      <c r="F24" s="291" t="str">
        <f>月菜單!A48</f>
        <v>壽喜燒肉</v>
      </c>
      <c r="G24" s="288" t="str">
        <f>月菜單!A49</f>
        <v>深色蔬菜</v>
      </c>
      <c r="H24" s="291" t="str">
        <f>月菜單!A50</f>
        <v>香菇冬瓜湯</v>
      </c>
      <c r="I24" s="299"/>
      <c r="J24" s="289">
        <f t="shared" si="0"/>
        <v>709</v>
      </c>
      <c r="K24" s="289">
        <f>'第五週明細 '!$Y$5</f>
        <v>5.7</v>
      </c>
      <c r="L24" s="289">
        <f>'第五週明細 '!$Y$6</f>
        <v>1.9</v>
      </c>
      <c r="M24" s="289">
        <f>'第五週明細 '!$Y$10</f>
        <v>0</v>
      </c>
      <c r="N24" s="289">
        <f>'第五週明細 '!$Y$7</f>
        <v>2.2000000000000002</v>
      </c>
      <c r="O24" s="289">
        <f>'第五週明細 '!$Y$9</f>
        <v>0</v>
      </c>
      <c r="P24" s="290">
        <f>'第五週明細 '!$Y$8</f>
        <v>2.5</v>
      </c>
    </row>
    <row r="25" spans="1:256" ht="19.5" thickBot="1">
      <c r="A25" s="285" t="str">
        <f>'第五週明細 '!$B$13&amp;'第五週明細 '!$B$14&amp;'第五週明細 '!$B$15&amp;'第五週明細 '!$B$16</f>
        <v>4月27日</v>
      </c>
      <c r="B25" s="300" t="s">
        <v>173</v>
      </c>
      <c r="C25" s="301" t="str">
        <f>月菜單!E45</f>
        <v>燕麥飯</v>
      </c>
      <c r="D25" s="301" t="str">
        <f>月菜單!E46</f>
        <v>鮮筍燉肉</v>
      </c>
      <c r="E25" s="301" t="str">
        <f>月菜單!E47</f>
        <v>蝦仁彩蔬蛋(海)</v>
      </c>
      <c r="F25" s="301" t="str">
        <f>月菜單!E48</f>
        <v>大雞堡肉(加)</v>
      </c>
      <c r="G25" s="302" t="str">
        <f>月菜單!E49</f>
        <v>深色蔬菜</v>
      </c>
      <c r="H25" s="301" t="str">
        <f>月菜單!E50</f>
        <v>蘿蔔玉米湯</v>
      </c>
      <c r="I25" s="303"/>
      <c r="J25" s="289">
        <f t="shared" si="0"/>
        <v>699.5</v>
      </c>
      <c r="K25" s="289">
        <f>'第五週明細 '!$Y$13</f>
        <v>5.7</v>
      </c>
      <c r="L25" s="289">
        <f>'第五週明細 '!$Y$14</f>
        <v>1.9</v>
      </c>
      <c r="M25" s="289">
        <f>'第五週明細 '!$Y$18</f>
        <v>0</v>
      </c>
      <c r="N25" s="289">
        <f>'第五週明細 '!$Y$15</f>
        <v>2</v>
      </c>
      <c r="O25" s="289">
        <f>'第五週明細 '!$Y$17</f>
        <v>0</v>
      </c>
      <c r="P25" s="290">
        <f>'第五週明細 '!$Y$16</f>
        <v>2.4</v>
      </c>
    </row>
    <row r="26" spans="1:256" ht="18.75">
      <c r="A26" s="285" t="str">
        <f>'第五週明細 '!$B$21&amp;'第五週明細 '!$B$22&amp;'第五週明細 '!$B$23&amp;'第五週明細 '!$B$24</f>
        <v>4月28日</v>
      </c>
      <c r="B26" s="286" t="s">
        <v>176</v>
      </c>
      <c r="C26" s="291" t="str">
        <f>月菜單!I45</f>
        <v>白米飯</v>
      </c>
      <c r="D26" s="291" t="str">
        <f>月菜單!I46</f>
        <v>脆皮雞腿(炸)</v>
      </c>
      <c r="E26" s="291" t="str">
        <f>月菜單!I47</f>
        <v>炸醬肉絲</v>
      </c>
      <c r="F26" s="291" t="str">
        <f>月菜單!I48</f>
        <v>蔥花吉拿棒(冷)</v>
      </c>
      <c r="G26" s="288" t="str">
        <f>月菜單!I49</f>
        <v>深色蔬菜</v>
      </c>
      <c r="H26" s="291" t="str">
        <f>月菜單!I50</f>
        <v>金針豆皮湯(豆)</v>
      </c>
      <c r="I26" s="288"/>
      <c r="J26" s="289">
        <f t="shared" si="0"/>
        <v>717.5</v>
      </c>
      <c r="K26" s="289">
        <f>'第五週明細 '!$Y$21</f>
        <v>5.7</v>
      </c>
      <c r="L26" s="289">
        <f>'第五週明細 '!$Y$22</f>
        <v>1.9</v>
      </c>
      <c r="M26" s="289">
        <f>'第五週明細 '!$Y$26</f>
        <v>0</v>
      </c>
      <c r="N26" s="289">
        <f>'第五週明細 '!$Y$23</f>
        <v>2</v>
      </c>
      <c r="O26" s="289">
        <f>'第五週明細 '!$Y$25</f>
        <v>0</v>
      </c>
      <c r="P26" s="290">
        <f>'第五週明細 '!$Y$24</f>
        <v>2.8</v>
      </c>
    </row>
    <row r="27" spans="1:256" ht="18.75">
      <c r="A27" s="285" t="str">
        <f>'第五週明細 '!$B$29&amp;'第五週明細 '!$B$30&amp;'第五週明細 '!$B$31&amp;'第五週明細 '!$B$32</f>
        <v>4月29日</v>
      </c>
      <c r="B27" s="286" t="s">
        <v>171</v>
      </c>
      <c r="C27" s="296" t="str">
        <f>月菜單!M45</f>
        <v>地瓜飯</v>
      </c>
      <c r="D27" s="296" t="str">
        <f>月菜單!M46</f>
        <v>懷舊豬里肌</v>
      </c>
      <c r="E27" s="296" t="str">
        <f>月菜單!M47</f>
        <v>砂鍋白菜煲(豆)</v>
      </c>
      <c r="F27" s="296" t="str">
        <f>月菜單!M48</f>
        <v>塔香海帶</v>
      </c>
      <c r="G27" s="295" t="str">
        <f>月菜單!M49</f>
        <v>淺色蔬菜</v>
      </c>
      <c r="H27" s="296" t="str">
        <f>月菜單!M50</f>
        <v>榨菜肉絲湯(醃)</v>
      </c>
      <c r="I27" s="295"/>
      <c r="J27" s="289">
        <f t="shared" si="0"/>
        <v>704</v>
      </c>
      <c r="K27" s="289">
        <f>'第五週明細 '!$Y$29</f>
        <v>5.7</v>
      </c>
      <c r="L27" s="289">
        <f>'第五週明細 '!$Y$30</f>
        <v>1.9</v>
      </c>
      <c r="M27" s="289">
        <f>'第五週明細 '!$Y$34</f>
        <v>0</v>
      </c>
      <c r="N27" s="289">
        <f>'第五週明細 '!$Y$31</f>
        <v>2</v>
      </c>
      <c r="O27" s="289">
        <f>'第五週明細 '!$Y$33</f>
        <v>0</v>
      </c>
      <c r="P27" s="290">
        <f>'第五週明細 '!$Y$32</f>
        <v>2.5</v>
      </c>
    </row>
    <row r="28" spans="1:256" ht="19.5" thickBot="1">
      <c r="A28" s="285" t="str">
        <f>'第五週明細 '!$B$37&amp;'第五週明細 '!$B$38&amp;'第五週明細 '!$B$39&amp;'第五週明細 '!$B$40</f>
        <v>4月30日</v>
      </c>
      <c r="B28" s="300" t="s">
        <v>172</v>
      </c>
      <c r="C28" s="301" t="str">
        <f>月菜單!Q45</f>
        <v>肉絲蛋炒飯</v>
      </c>
      <c r="D28" s="301" t="str">
        <f>月菜單!Q46</f>
        <v>燒烤香雞排</v>
      </c>
      <c r="E28" s="301" t="str">
        <f>月菜單!Q47</f>
        <v>卡滋魷魚圈(炸海加)</v>
      </c>
      <c r="F28" s="301" t="str">
        <f>月菜單!Q48</f>
        <v>翡翠水餃(冷)</v>
      </c>
      <c r="G28" s="302" t="str">
        <f>月菜單!Q49</f>
        <v>淺色蔬菜</v>
      </c>
      <c r="H28" s="301" t="str">
        <f>月菜單!Q50</f>
        <v>薑絲海芽湯</v>
      </c>
      <c r="I28" s="303"/>
      <c r="J28" s="289">
        <f t="shared" si="0"/>
        <v>711.5</v>
      </c>
      <c r="K28" s="289">
        <f>'第五週明細 '!$Y$37</f>
        <v>5.7</v>
      </c>
      <c r="L28" s="289">
        <f>'第五週明細 '!$Y$38</f>
        <v>2</v>
      </c>
      <c r="M28" s="289">
        <f>'第五週明細 '!$Y$42</f>
        <v>0</v>
      </c>
      <c r="N28" s="289">
        <f>'第五週明細 '!$Y$39</f>
        <v>2</v>
      </c>
      <c r="O28" s="289">
        <f>'第五週明細 '!$Y$41</f>
        <v>0</v>
      </c>
      <c r="P28" s="290">
        <f>'第五週明細 '!$Y$40</f>
        <v>2.5</v>
      </c>
    </row>
    <row r="29" spans="1:256" ht="18.75">
      <c r="E29" s="896" t="s">
        <v>178</v>
      </c>
      <c r="F29" s="896"/>
      <c r="G29" s="896"/>
      <c r="H29" s="896"/>
      <c r="I29" s="896"/>
    </row>
  </sheetData>
  <mergeCells count="3">
    <mergeCell ref="J1:P2"/>
    <mergeCell ref="A2:C2"/>
    <mergeCell ref="E29:I29"/>
  </mergeCells>
  <phoneticPr fontId="3" type="noConversion"/>
  <conditionalFormatting sqref="C1:P1048576">
    <cfRule type="cellIs" dxfId="1" priority="2" stopIfTrue="1" operator="equal">
      <formula>0</formula>
    </cfRule>
  </conditionalFormatting>
  <conditionalFormatting sqref="A1:P1048576">
    <cfRule type="cellIs" dxfId="0" priority="1" stopIfTrue="1" operator="equal">
      <formula>0</formula>
    </cfRule>
  </conditionalFormatting>
  <pageMargins left="0.17" right="0.16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view="pageBreakPreview" topLeftCell="A18" zoomScale="60" zoomScaleNormal="55" workbookViewId="0">
      <selection activeCell="J33" sqref="J33"/>
    </sheetView>
  </sheetViews>
  <sheetFormatPr defaultColWidth="9" defaultRowHeight="20.25"/>
  <cols>
    <col min="1" max="1" width="1.875" style="97" customWidth="1"/>
    <col min="2" max="2" width="4.875" style="162" customWidth="1"/>
    <col min="3" max="3" width="0" style="97" hidden="1" customWidth="1"/>
    <col min="4" max="4" width="18.625" style="97" customWidth="1"/>
    <col min="5" max="5" width="5.625" style="163" customWidth="1"/>
    <col min="6" max="6" width="11.25" style="97" customWidth="1"/>
    <col min="7" max="7" width="18.625" style="97" customWidth="1"/>
    <col min="8" max="8" width="5.625" style="163" customWidth="1"/>
    <col min="9" max="9" width="11.875" style="97" customWidth="1"/>
    <col min="10" max="10" width="18.625" style="97" customWidth="1"/>
    <col min="11" max="11" width="5.625" style="163" customWidth="1"/>
    <col min="12" max="12" width="11.75" style="97" customWidth="1"/>
    <col min="13" max="13" width="18.625" style="97" customWidth="1"/>
    <col min="14" max="14" width="5.625" style="163" customWidth="1"/>
    <col min="15" max="15" width="12.125" style="97" customWidth="1"/>
    <col min="16" max="16" width="18.625" style="97" customWidth="1"/>
    <col min="17" max="17" width="5.625" style="163" customWidth="1"/>
    <col min="18" max="18" width="11.75" style="97" customWidth="1"/>
    <col min="19" max="19" width="18.625" style="97" customWidth="1"/>
    <col min="20" max="20" width="5.625" style="163" customWidth="1"/>
    <col min="21" max="21" width="12.75" style="9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4" width="9" style="97" customWidth="1"/>
    <col min="35" max="16384" width="9" style="97"/>
  </cols>
  <sheetData>
    <row r="1" spans="1:32" s="55" customFormat="1" ht="38.25">
      <c r="B1" s="840" t="s">
        <v>231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54"/>
      <c r="AB1" s="56"/>
    </row>
    <row r="2" spans="1:32" s="55" customFormat="1" ht="18.95" customHeight="1">
      <c r="B2" s="841"/>
      <c r="C2" s="842"/>
      <c r="D2" s="842"/>
      <c r="E2" s="842"/>
      <c r="F2" s="842"/>
      <c r="G2" s="842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1:32" s="55" customFormat="1" ht="30" customHeight="1" thickBot="1">
      <c r="B3" s="61" t="s">
        <v>10</v>
      </c>
      <c r="C3" s="61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1:32" s="80" customFormat="1" ht="99">
      <c r="B4" s="69" t="s">
        <v>11</v>
      </c>
      <c r="C4" s="70" t="s">
        <v>12</v>
      </c>
      <c r="D4" s="71" t="s">
        <v>13</v>
      </c>
      <c r="E4" s="72" t="s">
        <v>14</v>
      </c>
      <c r="F4" s="71"/>
      <c r="G4" s="71" t="s">
        <v>15</v>
      </c>
      <c r="H4" s="72" t="s">
        <v>14</v>
      </c>
      <c r="I4" s="71"/>
      <c r="J4" s="71" t="s">
        <v>16</v>
      </c>
      <c r="K4" s="72" t="s">
        <v>14</v>
      </c>
      <c r="L4" s="71"/>
      <c r="M4" s="71" t="s">
        <v>16</v>
      </c>
      <c r="N4" s="72" t="s">
        <v>14</v>
      </c>
      <c r="O4" s="71"/>
      <c r="P4" s="71" t="s">
        <v>16</v>
      </c>
      <c r="Q4" s="72" t="s">
        <v>14</v>
      </c>
      <c r="R4" s="71"/>
      <c r="S4" s="73" t="s">
        <v>17</v>
      </c>
      <c r="T4" s="72" t="s">
        <v>14</v>
      </c>
      <c r="U4" s="71"/>
      <c r="V4" s="74" t="s">
        <v>18</v>
      </c>
      <c r="W4" s="75" t="s">
        <v>19</v>
      </c>
      <c r="X4" s="76" t="s">
        <v>20</v>
      </c>
      <c r="Y4" s="77" t="s">
        <v>21</v>
      </c>
      <c r="Z4" s="78"/>
      <c r="AA4" s="79"/>
      <c r="AB4" s="56"/>
      <c r="AC4" s="55"/>
      <c r="AD4" s="55"/>
      <c r="AE4" s="55"/>
      <c r="AF4" s="55"/>
    </row>
    <row r="5" spans="1:32" s="88" customFormat="1" ht="42">
      <c r="B5" s="81"/>
      <c r="C5" s="835"/>
      <c r="D5" s="82">
        <f>月菜單!A5</f>
        <v>0</v>
      </c>
      <c r="E5" s="83"/>
      <c r="F5" s="84" t="s">
        <v>23</v>
      </c>
      <c r="G5" s="82">
        <f>月菜單!A6</f>
        <v>0</v>
      </c>
      <c r="H5" s="306"/>
      <c r="I5" s="84" t="s">
        <v>23</v>
      </c>
      <c r="J5" s="82">
        <f>月菜單!A7</f>
        <v>0</v>
      </c>
      <c r="K5" s="83"/>
      <c r="L5" s="84" t="s">
        <v>23</v>
      </c>
      <c r="M5" s="82">
        <f>月菜單!A8</f>
        <v>0</v>
      </c>
      <c r="N5" s="83"/>
      <c r="O5" s="84" t="s">
        <v>23</v>
      </c>
      <c r="P5" s="82">
        <f>月菜單!A9</f>
        <v>0</v>
      </c>
      <c r="Q5" s="83"/>
      <c r="R5" s="84" t="s">
        <v>23</v>
      </c>
      <c r="S5" s="82">
        <f>月菜單!A10</f>
        <v>0</v>
      </c>
      <c r="T5" s="82"/>
      <c r="U5" s="84" t="s">
        <v>23</v>
      </c>
      <c r="V5" s="836"/>
      <c r="W5" s="85" t="s">
        <v>2</v>
      </c>
      <c r="X5" s="86" t="s">
        <v>27</v>
      </c>
      <c r="Y5" s="87">
        <v>0</v>
      </c>
      <c r="Z5" s="55"/>
      <c r="AA5" s="55"/>
      <c r="AB5" s="56"/>
      <c r="AC5" s="55" t="s">
        <v>28</v>
      </c>
      <c r="AD5" s="55" t="s">
        <v>29</v>
      </c>
      <c r="AE5" s="55" t="s">
        <v>30</v>
      </c>
      <c r="AF5" s="55" t="s">
        <v>31</v>
      </c>
    </row>
    <row r="6" spans="1:32" ht="27.95" customHeight="1">
      <c r="B6" s="89" t="s">
        <v>32</v>
      </c>
      <c r="C6" s="835"/>
      <c r="D6" s="90"/>
      <c r="E6" s="91"/>
      <c r="F6" s="92"/>
      <c r="G6" s="307"/>
      <c r="H6" s="308"/>
      <c r="I6" s="666"/>
      <c r="J6" s="666"/>
      <c r="K6" s="666"/>
      <c r="L6" s="666"/>
      <c r="M6" s="90"/>
      <c r="N6" s="92"/>
      <c r="O6" s="93"/>
      <c r="P6" s="93"/>
      <c r="Q6" s="92"/>
      <c r="R6" s="93"/>
      <c r="S6" s="91"/>
      <c r="T6" s="92"/>
      <c r="U6" s="92"/>
      <c r="V6" s="837"/>
      <c r="W6" s="94">
        <f>AE11</f>
        <v>0</v>
      </c>
      <c r="X6" s="95" t="s">
        <v>36</v>
      </c>
      <c r="Y6" s="96">
        <f>AB7</f>
        <v>0</v>
      </c>
      <c r="Z6" s="68"/>
      <c r="AA6" s="79" t="s">
        <v>37</v>
      </c>
      <c r="AB6" s="56">
        <v>0</v>
      </c>
      <c r="AC6" s="56">
        <f>AB6*2</f>
        <v>0</v>
      </c>
      <c r="AD6" s="56"/>
      <c r="AE6" s="56">
        <f>AB6*15</f>
        <v>0</v>
      </c>
      <c r="AF6" s="56">
        <f>AC6*4+AE6*4</f>
        <v>0</v>
      </c>
    </row>
    <row r="7" spans="1:32" ht="27.95" customHeight="1">
      <c r="B7" s="89"/>
      <c r="C7" s="835"/>
      <c r="D7" s="91"/>
      <c r="E7" s="91"/>
      <c r="F7" s="91"/>
      <c r="G7" s="307"/>
      <c r="H7" s="308"/>
      <c r="I7" s="307"/>
      <c r="J7" s="93"/>
      <c r="K7" s="93"/>
      <c r="L7" s="93"/>
      <c r="M7" s="91"/>
      <c r="N7" s="92"/>
      <c r="O7" s="92"/>
      <c r="P7" s="92"/>
      <c r="Q7" s="92"/>
      <c r="R7" s="92"/>
      <c r="S7" s="91"/>
      <c r="T7" s="92"/>
      <c r="U7" s="92"/>
      <c r="V7" s="837"/>
      <c r="W7" s="98" t="s">
        <v>1</v>
      </c>
      <c r="X7" s="99" t="s">
        <v>40</v>
      </c>
      <c r="Y7" s="96">
        <f>AB8</f>
        <v>0</v>
      </c>
      <c r="Z7" s="55"/>
      <c r="AA7" s="100" t="s">
        <v>41</v>
      </c>
      <c r="AB7" s="56">
        <v>0</v>
      </c>
      <c r="AC7" s="101">
        <f>AB7*7</f>
        <v>0</v>
      </c>
      <c r="AD7" s="56">
        <f>AB7*5</f>
        <v>0</v>
      </c>
      <c r="AE7" s="56" t="s">
        <v>42</v>
      </c>
      <c r="AF7" s="102">
        <f>AC7*4+AD7*9</f>
        <v>0</v>
      </c>
    </row>
    <row r="8" spans="1:32" ht="27.95" customHeight="1">
      <c r="B8" s="89" t="s">
        <v>43</v>
      </c>
      <c r="C8" s="835"/>
      <c r="D8" s="91"/>
      <c r="E8" s="91"/>
      <c r="F8" s="91"/>
      <c r="G8" s="307"/>
      <c r="H8" s="308"/>
      <c r="I8" s="307"/>
      <c r="J8" s="93"/>
      <c r="K8" s="93"/>
      <c r="L8" s="92"/>
      <c r="M8" s="90"/>
      <c r="N8" s="103"/>
      <c r="O8" s="93"/>
      <c r="P8" s="92"/>
      <c r="Q8" s="104"/>
      <c r="R8" s="92"/>
      <c r="S8" s="91"/>
      <c r="T8" s="104"/>
      <c r="U8" s="92"/>
      <c r="V8" s="837"/>
      <c r="W8" s="94">
        <f>AD11</f>
        <v>0</v>
      </c>
      <c r="X8" s="99" t="s">
        <v>44</v>
      </c>
      <c r="Y8" s="96">
        <f>AB9</f>
        <v>0</v>
      </c>
      <c r="Z8" s="68"/>
      <c r="AA8" s="55" t="s">
        <v>45</v>
      </c>
      <c r="AB8" s="56">
        <v>0</v>
      </c>
      <c r="AC8" s="56">
        <f>AB8*1</f>
        <v>0</v>
      </c>
      <c r="AD8" s="56" t="s">
        <v>42</v>
      </c>
      <c r="AE8" s="56">
        <f>AB8*5</f>
        <v>0</v>
      </c>
      <c r="AF8" s="56">
        <f>AC8*4+AE8*4</f>
        <v>0</v>
      </c>
    </row>
    <row r="9" spans="1:32" ht="27.95" customHeight="1">
      <c r="B9" s="839" t="s">
        <v>46</v>
      </c>
      <c r="C9" s="835"/>
      <c r="D9" s="91"/>
      <c r="E9" s="91"/>
      <c r="F9" s="91"/>
      <c r="G9" s="307"/>
      <c r="H9" s="308"/>
      <c r="I9" s="307"/>
      <c r="J9" s="93"/>
      <c r="K9" s="105"/>
      <c r="L9" s="92"/>
      <c r="M9" s="90"/>
      <c r="N9" s="104"/>
      <c r="O9" s="93"/>
      <c r="P9" s="90"/>
      <c r="Q9" s="92"/>
      <c r="R9" s="93"/>
      <c r="S9" s="91"/>
      <c r="T9" s="104"/>
      <c r="U9" s="92"/>
      <c r="V9" s="837"/>
      <c r="W9" s="98" t="s">
        <v>3</v>
      </c>
      <c r="X9" s="99" t="s">
        <v>47</v>
      </c>
      <c r="Y9" s="96">
        <f>AB10</f>
        <v>0</v>
      </c>
      <c r="Z9" s="55"/>
      <c r="AA9" s="55" t="s">
        <v>48</v>
      </c>
      <c r="AB9" s="56">
        <v>0</v>
      </c>
      <c r="AC9" s="56"/>
      <c r="AD9" s="56">
        <f>AB9*5</f>
        <v>0</v>
      </c>
      <c r="AE9" s="56" t="s">
        <v>42</v>
      </c>
      <c r="AF9" s="56">
        <f>AD9*9</f>
        <v>0</v>
      </c>
    </row>
    <row r="10" spans="1:32" ht="27.95" customHeight="1">
      <c r="B10" s="839"/>
      <c r="C10" s="835"/>
      <c r="D10" s="91"/>
      <c r="E10" s="91"/>
      <c r="F10" s="91"/>
      <c r="G10" s="310"/>
      <c r="H10" s="309"/>
      <c r="I10" s="307"/>
      <c r="J10" s="93"/>
      <c r="K10" s="105"/>
      <c r="L10" s="92"/>
      <c r="M10" s="90"/>
      <c r="N10" s="104"/>
      <c r="O10" s="93"/>
      <c r="P10" s="92"/>
      <c r="Q10" s="104"/>
      <c r="R10" s="92"/>
      <c r="S10" s="91"/>
      <c r="T10" s="104"/>
      <c r="U10" s="92"/>
      <c r="V10" s="837"/>
      <c r="W10" s="94">
        <f>AC11</f>
        <v>0</v>
      </c>
      <c r="X10" s="106" t="s">
        <v>49</v>
      </c>
      <c r="Y10" s="96">
        <v>0</v>
      </c>
      <c r="Z10" s="68"/>
      <c r="AA10" s="55" t="s">
        <v>50</v>
      </c>
      <c r="AE10" s="55">
        <f>AB10*15</f>
        <v>0</v>
      </c>
    </row>
    <row r="11" spans="1:32" ht="27.95" customHeight="1">
      <c r="B11" s="107" t="s">
        <v>51</v>
      </c>
      <c r="C11" s="108"/>
      <c r="D11" s="91"/>
      <c r="E11" s="104"/>
      <c r="F11" s="91"/>
      <c r="G11" s="307"/>
      <c r="H11" s="309"/>
      <c r="I11" s="307"/>
      <c r="J11" s="93"/>
      <c r="K11" s="105"/>
      <c r="L11" s="92"/>
      <c r="M11" s="90"/>
      <c r="N11" s="92"/>
      <c r="O11" s="93"/>
      <c r="P11" s="92"/>
      <c r="Q11" s="104"/>
      <c r="R11" s="92"/>
      <c r="S11" s="92"/>
      <c r="T11" s="104"/>
      <c r="U11" s="92"/>
      <c r="V11" s="837"/>
      <c r="W11" s="98" t="s">
        <v>52</v>
      </c>
      <c r="X11" s="109"/>
      <c r="Y11" s="96"/>
      <c r="Z11" s="55"/>
      <c r="AC11" s="55">
        <f>SUM(AC6:AC10)</f>
        <v>0</v>
      </c>
      <c r="AD11" s="55">
        <f>SUM(AD6:AD10)</f>
        <v>0</v>
      </c>
      <c r="AE11" s="55">
        <f>SUM(AE6:AE10)</f>
        <v>0</v>
      </c>
      <c r="AF11" s="55">
        <f>AC11*4+AD11*9+AE11*4</f>
        <v>0</v>
      </c>
    </row>
    <row r="12" spans="1:32" ht="27.95" customHeight="1" thickBot="1">
      <c r="B12" s="110"/>
      <c r="C12" s="111"/>
      <c r="D12" s="112"/>
      <c r="E12" s="104"/>
      <c r="F12" s="113"/>
      <c r="G12" s="307"/>
      <c r="H12" s="309"/>
      <c r="I12" s="307"/>
      <c r="J12" s="113"/>
      <c r="K12" s="104"/>
      <c r="L12" s="113"/>
      <c r="M12" s="113"/>
      <c r="N12" s="104"/>
      <c r="O12" s="113"/>
      <c r="P12" s="113"/>
      <c r="Q12" s="104"/>
      <c r="R12" s="113"/>
      <c r="S12" s="113"/>
      <c r="T12" s="90"/>
      <c r="U12" s="113"/>
      <c r="V12" s="838"/>
      <c r="W12" s="94">
        <f>(W6*4)+(W8*9)+(W10*4)</f>
        <v>0</v>
      </c>
      <c r="X12" s="114"/>
      <c r="Y12" s="115"/>
      <c r="Z12" s="68"/>
      <c r="AC12" s="116" t="e">
        <f>AC11*4/AF11</f>
        <v>#DIV/0!</v>
      </c>
      <c r="AD12" s="116" t="e">
        <f>AD11*9/AF11</f>
        <v>#DIV/0!</v>
      </c>
      <c r="AE12" s="116" t="e">
        <f>AE11*4/AF11</f>
        <v>#DIV/0!</v>
      </c>
    </row>
    <row r="13" spans="1:32" s="88" customFormat="1" ht="42">
      <c r="B13" s="81"/>
      <c r="C13" s="835"/>
      <c r="D13" s="82">
        <f>月菜單!E5</f>
        <v>0</v>
      </c>
      <c r="E13" s="83"/>
      <c r="F13" s="84" t="s">
        <v>23</v>
      </c>
      <c r="G13" s="82">
        <f>月菜單!E6</f>
        <v>0</v>
      </c>
      <c r="H13" s="83"/>
      <c r="I13" s="84" t="s">
        <v>54</v>
      </c>
      <c r="J13" s="82">
        <f>月菜單!E7</f>
        <v>0</v>
      </c>
      <c r="K13" s="83"/>
      <c r="L13" s="84" t="s">
        <v>54</v>
      </c>
      <c r="M13" s="82">
        <f>月菜單!E8</f>
        <v>0</v>
      </c>
      <c r="N13" s="83"/>
      <c r="O13" s="84" t="s">
        <v>23</v>
      </c>
      <c r="P13" s="82">
        <f>月菜單!E9</f>
        <v>0</v>
      </c>
      <c r="Q13" s="83"/>
      <c r="R13" s="84" t="s">
        <v>23</v>
      </c>
      <c r="S13" s="82">
        <f>月菜單!E10</f>
        <v>0</v>
      </c>
      <c r="T13" s="82"/>
      <c r="U13" s="84" t="s">
        <v>23</v>
      </c>
      <c r="V13" s="836"/>
      <c r="W13" s="85" t="s">
        <v>2</v>
      </c>
      <c r="X13" s="86" t="s">
        <v>27</v>
      </c>
      <c r="Y13" s="87">
        <f>AB14</f>
        <v>0</v>
      </c>
      <c r="Z13" s="55"/>
      <c r="AA13" s="55"/>
      <c r="AB13" s="56"/>
      <c r="AC13" s="55" t="s">
        <v>28</v>
      </c>
      <c r="AD13" s="55" t="s">
        <v>29</v>
      </c>
      <c r="AE13" s="55" t="s">
        <v>30</v>
      </c>
      <c r="AF13" s="55" t="s">
        <v>31</v>
      </c>
    </row>
    <row r="14" spans="1:32" ht="27.95" customHeight="1">
      <c r="B14" s="89" t="s">
        <v>32</v>
      </c>
      <c r="C14" s="835"/>
      <c r="D14" s="93"/>
      <c r="E14" s="93"/>
      <c r="F14" s="93"/>
      <c r="G14" s="93"/>
      <c r="H14" s="90"/>
      <c r="I14" s="93"/>
      <c r="J14" s="90"/>
      <c r="K14" s="117"/>
      <c r="L14" s="93"/>
      <c r="M14" s="92"/>
      <c r="N14" s="92"/>
      <c r="O14" s="92"/>
      <c r="P14" s="92"/>
      <c r="Q14" s="92"/>
      <c r="R14" s="93"/>
      <c r="S14" s="91"/>
      <c r="T14" s="93"/>
      <c r="U14" s="92"/>
      <c r="V14" s="837"/>
      <c r="W14" s="94">
        <f>AE19</f>
        <v>0</v>
      </c>
      <c r="X14" s="95" t="s">
        <v>36</v>
      </c>
      <c r="Y14" s="96">
        <f>AB15</f>
        <v>0</v>
      </c>
      <c r="Z14" s="68"/>
      <c r="AA14" s="79" t="s">
        <v>37</v>
      </c>
      <c r="AB14" s="56">
        <v>0</v>
      </c>
      <c r="AC14" s="56">
        <f>AB14*2</f>
        <v>0</v>
      </c>
      <c r="AD14" s="56"/>
      <c r="AE14" s="56">
        <f>AB14*15</f>
        <v>0</v>
      </c>
      <c r="AF14" s="56">
        <f>AC14*4+AE14*4</f>
        <v>0</v>
      </c>
    </row>
    <row r="15" spans="1:32" ht="27.95" customHeight="1">
      <c r="B15" s="89"/>
      <c r="C15" s="835"/>
      <c r="D15" s="93"/>
      <c r="E15" s="93"/>
      <c r="F15" s="93"/>
      <c r="G15" s="93"/>
      <c r="H15" s="90"/>
      <c r="I15" s="93"/>
      <c r="J15" s="93"/>
      <c r="K15" s="93"/>
      <c r="L15" s="93"/>
      <c r="M15" s="92"/>
      <c r="N15" s="92"/>
      <c r="O15" s="92"/>
      <c r="P15" s="92"/>
      <c r="Q15" s="673"/>
      <c r="R15" s="673"/>
      <c r="S15" s="672"/>
      <c r="T15" s="673"/>
      <c r="U15" s="92"/>
      <c r="V15" s="837"/>
      <c r="W15" s="98" t="s">
        <v>1</v>
      </c>
      <c r="X15" s="99" t="s">
        <v>40</v>
      </c>
      <c r="Y15" s="96">
        <f>AB16</f>
        <v>0</v>
      </c>
      <c r="Z15" s="55"/>
      <c r="AA15" s="100" t="s">
        <v>41</v>
      </c>
      <c r="AB15" s="56">
        <v>0</v>
      </c>
      <c r="AC15" s="101">
        <f>AB15*7</f>
        <v>0</v>
      </c>
      <c r="AD15" s="56">
        <f>AB15*5</f>
        <v>0</v>
      </c>
      <c r="AE15" s="56" t="s">
        <v>42</v>
      </c>
      <c r="AF15" s="102">
        <f>AC15*4+AD15*9</f>
        <v>0</v>
      </c>
    </row>
    <row r="16" spans="1:32" ht="27.95" customHeight="1">
      <c r="A16" s="669" t="s">
        <v>196</v>
      </c>
      <c r="B16" s="89" t="s">
        <v>57</v>
      </c>
      <c r="C16" s="835"/>
      <c r="D16" s="104"/>
      <c r="E16" s="104"/>
      <c r="F16" s="92"/>
      <c r="G16" s="93"/>
      <c r="H16" s="105"/>
      <c r="I16" s="93"/>
      <c r="J16" s="93"/>
      <c r="K16" s="93"/>
      <c r="L16" s="93"/>
      <c r="M16" s="90"/>
      <c r="N16" s="93"/>
      <c r="O16" s="93"/>
      <c r="P16" s="92"/>
      <c r="Q16" s="104"/>
      <c r="R16" s="92"/>
      <c r="S16" s="91"/>
      <c r="T16" s="104"/>
      <c r="U16" s="92"/>
      <c r="V16" s="837"/>
      <c r="W16" s="311">
        <f>AD19</f>
        <v>0</v>
      </c>
      <c r="X16" s="99" t="s">
        <v>44</v>
      </c>
      <c r="Y16" s="96">
        <f>AB17</f>
        <v>0</v>
      </c>
      <c r="Z16" s="68"/>
      <c r="AA16" s="55" t="s">
        <v>45</v>
      </c>
      <c r="AB16" s="56">
        <v>0</v>
      </c>
      <c r="AC16" s="56">
        <f>AB16*1</f>
        <v>0</v>
      </c>
      <c r="AD16" s="56" t="s">
        <v>42</v>
      </c>
      <c r="AE16" s="56">
        <f>AB16*5</f>
        <v>0</v>
      </c>
      <c r="AF16" s="56">
        <f>AC16*4+AE16*4</f>
        <v>0</v>
      </c>
    </row>
    <row r="17" spans="1:32" ht="27.95" customHeight="1">
      <c r="A17" s="491"/>
      <c r="B17" s="839" t="s">
        <v>258</v>
      </c>
      <c r="C17" s="835"/>
      <c r="D17" s="670"/>
      <c r="E17" s="104"/>
      <c r="F17" s="92"/>
      <c r="G17" s="92"/>
      <c r="H17" s="104"/>
      <c r="I17" s="92"/>
      <c r="J17" s="93"/>
      <c r="K17" s="93"/>
      <c r="L17" s="91"/>
      <c r="M17" s="90"/>
      <c r="N17" s="93"/>
      <c r="O17" s="93"/>
      <c r="P17" s="92"/>
      <c r="Q17" s="104"/>
      <c r="R17" s="92"/>
      <c r="S17" s="91"/>
      <c r="T17" s="117"/>
      <c r="U17" s="92"/>
      <c r="V17" s="837"/>
      <c r="W17" s="98" t="s">
        <v>3</v>
      </c>
      <c r="X17" s="99" t="s">
        <v>47</v>
      </c>
      <c r="Y17" s="96">
        <f>AB18</f>
        <v>0</v>
      </c>
      <c r="Z17" s="55"/>
      <c r="AA17" s="55" t="s">
        <v>48</v>
      </c>
      <c r="AB17" s="56">
        <v>0</v>
      </c>
      <c r="AC17" s="56"/>
      <c r="AD17" s="56">
        <f>AB17*5</f>
        <v>0</v>
      </c>
      <c r="AE17" s="56" t="s">
        <v>42</v>
      </c>
      <c r="AF17" s="56">
        <f>AD17*9</f>
        <v>0</v>
      </c>
    </row>
    <row r="18" spans="1:32" ht="27.95" customHeight="1">
      <c r="B18" s="839"/>
      <c r="C18" s="835"/>
      <c r="D18" s="104"/>
      <c r="E18" s="490"/>
      <c r="F18" s="673"/>
      <c r="G18" s="673"/>
      <c r="H18" s="490"/>
      <c r="I18" s="92"/>
      <c r="J18" s="93"/>
      <c r="K18" s="104"/>
      <c r="L18" s="92"/>
      <c r="M18" s="90"/>
      <c r="N18" s="93"/>
      <c r="O18" s="93"/>
      <c r="P18" s="92"/>
      <c r="Q18" s="104"/>
      <c r="R18" s="92"/>
      <c r="S18" s="91"/>
      <c r="T18" s="104"/>
      <c r="U18" s="92"/>
      <c r="V18" s="837"/>
      <c r="W18" s="94">
        <f>AC19</f>
        <v>0</v>
      </c>
      <c r="X18" s="106" t="s">
        <v>49</v>
      </c>
      <c r="Y18" s="96">
        <v>0</v>
      </c>
      <c r="Z18" s="68"/>
      <c r="AA18" s="55" t="s">
        <v>50</v>
      </c>
      <c r="AE18" s="55">
        <f>AB18*15</f>
        <v>0</v>
      </c>
    </row>
    <row r="19" spans="1:32" ht="27.95" customHeight="1">
      <c r="B19" s="107" t="s">
        <v>51</v>
      </c>
      <c r="C19" s="108"/>
      <c r="D19" s="105"/>
      <c r="E19" s="104"/>
      <c r="F19" s="93"/>
      <c r="G19" s="93"/>
      <c r="H19" s="104"/>
      <c r="I19" s="93"/>
      <c r="J19" s="93"/>
      <c r="K19" s="93"/>
      <c r="L19" s="93"/>
      <c r="M19" s="118"/>
      <c r="N19" s="104"/>
      <c r="O19" s="93"/>
      <c r="P19" s="93"/>
      <c r="Q19" s="90"/>
      <c r="R19" s="93"/>
      <c r="S19" s="93"/>
      <c r="T19" s="90"/>
      <c r="U19" s="93"/>
      <c r="V19" s="837"/>
      <c r="W19" s="98" t="s">
        <v>52</v>
      </c>
      <c r="X19" s="109"/>
      <c r="Y19" s="96"/>
      <c r="Z19" s="55"/>
      <c r="AC19" s="55">
        <f>SUM(AC14:AC18)</f>
        <v>0</v>
      </c>
      <c r="AD19" s="55">
        <f>SUM(AD14:AD18)</f>
        <v>0</v>
      </c>
      <c r="AE19" s="55">
        <f>SUM(AE14:AE18)</f>
        <v>0</v>
      </c>
      <c r="AF19" s="55">
        <f>AC19*4+AD19*9+AE19*4</f>
        <v>0</v>
      </c>
    </row>
    <row r="20" spans="1:32" ht="27.95" customHeight="1" thickBot="1">
      <c r="B20" s="119"/>
      <c r="C20" s="120"/>
      <c r="D20" s="105"/>
      <c r="E20" s="104"/>
      <c r="F20" s="93"/>
      <c r="G20" s="93"/>
      <c r="H20" s="104"/>
      <c r="I20" s="93"/>
      <c r="J20" s="93"/>
      <c r="K20" s="104"/>
      <c r="L20" s="93"/>
      <c r="M20" s="93"/>
      <c r="N20" s="104"/>
      <c r="O20" s="93"/>
      <c r="P20" s="93"/>
      <c r="Q20" s="90"/>
      <c r="R20" s="93"/>
      <c r="S20" s="93"/>
      <c r="T20" s="105"/>
      <c r="U20" s="93"/>
      <c r="V20" s="838"/>
      <c r="W20" s="94">
        <f>AF19</f>
        <v>0</v>
      </c>
      <c r="X20" s="121"/>
      <c r="Y20" s="115"/>
      <c r="Z20" s="68"/>
      <c r="AC20" s="116" t="e">
        <f>AC19*4/AF19</f>
        <v>#DIV/0!</v>
      </c>
      <c r="AD20" s="116" t="e">
        <f>AD19*9/AF19</f>
        <v>#DIV/0!</v>
      </c>
      <c r="AE20" s="116" t="e">
        <f>AE19*4/AF19</f>
        <v>#DIV/0!</v>
      </c>
    </row>
    <row r="21" spans="1:32" s="88" customFormat="1" ht="42">
      <c r="B21" s="81"/>
      <c r="C21" s="835"/>
      <c r="D21" s="82">
        <f>月菜單!I5</f>
        <v>0</v>
      </c>
      <c r="E21" s="348"/>
      <c r="F21" s="84" t="s">
        <v>23</v>
      </c>
      <c r="G21" s="82">
        <f>月菜單!I6</f>
        <v>0</v>
      </c>
      <c r="H21" s="83"/>
      <c r="I21" s="84" t="s">
        <v>23</v>
      </c>
      <c r="J21" s="82">
        <f>月菜單!I7</f>
        <v>0</v>
      </c>
      <c r="K21" s="306"/>
      <c r="L21" s="84" t="s">
        <v>23</v>
      </c>
      <c r="M21" s="82">
        <f>月菜單!I8</f>
        <v>0</v>
      </c>
      <c r="N21" s="320"/>
      <c r="O21" s="84" t="s">
        <v>23</v>
      </c>
      <c r="P21" s="82">
        <f>月菜單!I9</f>
        <v>0</v>
      </c>
      <c r="Q21" s="83" t="s">
        <v>26</v>
      </c>
      <c r="R21" s="84" t="s">
        <v>23</v>
      </c>
      <c r="S21" s="82">
        <f>月菜單!I10</f>
        <v>0</v>
      </c>
      <c r="T21" s="82"/>
      <c r="U21" s="84" t="s">
        <v>23</v>
      </c>
      <c r="V21" s="836"/>
      <c r="W21" s="85" t="s">
        <v>7</v>
      </c>
      <c r="X21" s="122" t="s">
        <v>27</v>
      </c>
      <c r="Y21" s="123">
        <f>AB22</f>
        <v>0</v>
      </c>
      <c r="Z21" s="55"/>
      <c r="AA21" s="55"/>
      <c r="AB21" s="56"/>
      <c r="AC21" s="55" t="s">
        <v>28</v>
      </c>
      <c r="AD21" s="55" t="s">
        <v>29</v>
      </c>
      <c r="AE21" s="55" t="s">
        <v>30</v>
      </c>
      <c r="AF21" s="55" t="s">
        <v>31</v>
      </c>
    </row>
    <row r="22" spans="1:32" s="128" customFormat="1" ht="27.75" customHeight="1">
      <c r="B22" s="124" t="s">
        <v>32</v>
      </c>
      <c r="C22" s="835"/>
      <c r="D22" s="90"/>
      <c r="E22" s="91"/>
      <c r="F22" s="92"/>
      <c r="G22" s="684"/>
      <c r="H22" s="90"/>
      <c r="I22" s="93"/>
      <c r="J22" s="313"/>
      <c r="K22" s="313"/>
      <c r="L22" s="312"/>
      <c r="M22" s="316"/>
      <c r="N22" s="316"/>
      <c r="O22" s="316"/>
      <c r="P22" s="683"/>
      <c r="Q22" s="322"/>
      <c r="R22" s="321"/>
      <c r="S22" s="325"/>
      <c r="T22" s="325"/>
      <c r="U22" s="325"/>
      <c r="V22" s="837"/>
      <c r="W22" s="94">
        <f>AE27</f>
        <v>0</v>
      </c>
      <c r="X22" s="125" t="s">
        <v>60</v>
      </c>
      <c r="Y22" s="126">
        <f>AB23</f>
        <v>0</v>
      </c>
      <c r="Z22" s="127"/>
      <c r="AA22" s="79" t="s">
        <v>61</v>
      </c>
      <c r="AB22" s="56">
        <v>0</v>
      </c>
      <c r="AC22" s="56">
        <f>AB22*2</f>
        <v>0</v>
      </c>
      <c r="AD22" s="56"/>
      <c r="AE22" s="56">
        <f>AB22*15</f>
        <v>0</v>
      </c>
      <c r="AF22" s="56">
        <f>AC22*4+AE22*4</f>
        <v>0</v>
      </c>
    </row>
    <row r="23" spans="1:32" s="128" customFormat="1" ht="27.95" customHeight="1">
      <c r="B23" s="124"/>
      <c r="C23" s="835"/>
      <c r="D23" s="92"/>
      <c r="E23" s="92"/>
      <c r="F23" s="92"/>
      <c r="G23" s="93"/>
      <c r="H23" s="90"/>
      <c r="I23" s="93"/>
      <c r="J23" s="312"/>
      <c r="K23" s="313"/>
      <c r="L23" s="312"/>
      <c r="M23" s="683"/>
      <c r="N23" s="683"/>
      <c r="O23" s="683"/>
      <c r="P23" s="321"/>
      <c r="Q23" s="321"/>
      <c r="R23" s="321"/>
      <c r="S23" s="325"/>
      <c r="T23" s="325"/>
      <c r="U23" s="325"/>
      <c r="V23" s="837"/>
      <c r="W23" s="98" t="s">
        <v>1</v>
      </c>
      <c r="X23" s="129" t="s">
        <v>62</v>
      </c>
      <c r="Y23" s="126">
        <f>AB24</f>
        <v>0</v>
      </c>
      <c r="Z23" s="130"/>
      <c r="AA23" s="100" t="s">
        <v>63</v>
      </c>
      <c r="AB23" s="56">
        <v>0</v>
      </c>
      <c r="AC23" s="101">
        <f>AB23*7</f>
        <v>0</v>
      </c>
      <c r="AD23" s="56">
        <f>AB23*5</f>
        <v>0</v>
      </c>
      <c r="AE23" s="56" t="s">
        <v>4</v>
      </c>
      <c r="AF23" s="102">
        <f>AC23*4+AD23*9</f>
        <v>0</v>
      </c>
    </row>
    <row r="24" spans="1:32" s="128" customFormat="1" ht="27.95" customHeight="1">
      <c r="B24" s="124" t="s">
        <v>43</v>
      </c>
      <c r="C24" s="835"/>
      <c r="D24" s="92"/>
      <c r="E24" s="104"/>
      <c r="F24" s="92"/>
      <c r="G24" s="93"/>
      <c r="H24" s="90"/>
      <c r="I24" s="93"/>
      <c r="J24" s="312"/>
      <c r="K24" s="313"/>
      <c r="L24" s="312"/>
      <c r="M24" s="684"/>
      <c r="N24" s="685"/>
      <c r="O24" s="683"/>
      <c r="P24" s="321"/>
      <c r="Q24" s="323"/>
      <c r="R24" s="321"/>
      <c r="S24" s="735"/>
      <c r="T24" s="325"/>
      <c r="U24" s="325"/>
      <c r="V24" s="837"/>
      <c r="W24" s="94">
        <f>AD27</f>
        <v>0</v>
      </c>
      <c r="X24" s="129" t="s">
        <v>64</v>
      </c>
      <c r="Y24" s="126">
        <f>AB25</f>
        <v>0</v>
      </c>
      <c r="Z24" s="127"/>
      <c r="AA24" s="55" t="s">
        <v>65</v>
      </c>
      <c r="AB24" s="56">
        <v>0</v>
      </c>
      <c r="AC24" s="56">
        <f>AB24*1</f>
        <v>0</v>
      </c>
      <c r="AD24" s="56" t="s">
        <v>4</v>
      </c>
      <c r="AE24" s="56">
        <f>AB24*5</f>
        <v>0</v>
      </c>
      <c r="AF24" s="56">
        <f>AC24*4+AE24*4</f>
        <v>0</v>
      </c>
    </row>
    <row r="25" spans="1:32" s="128" customFormat="1" ht="27.95" customHeight="1">
      <c r="B25" s="843" t="s">
        <v>66</v>
      </c>
      <c r="C25" s="835"/>
      <c r="D25" s="92"/>
      <c r="E25" s="117"/>
      <c r="F25" s="92"/>
      <c r="G25" s="92"/>
      <c r="H25" s="91"/>
      <c r="I25" s="92"/>
      <c r="J25" s="312"/>
      <c r="K25" s="314"/>
      <c r="L25" s="312"/>
      <c r="M25" s="684"/>
      <c r="N25" s="684"/>
      <c r="O25" s="684"/>
      <c r="P25" s="321"/>
      <c r="Q25" s="323"/>
      <c r="R25" s="321"/>
      <c r="S25" s="325"/>
      <c r="T25" s="325"/>
      <c r="U25" s="325"/>
      <c r="V25" s="837"/>
      <c r="W25" s="98" t="s">
        <v>3</v>
      </c>
      <c r="X25" s="129" t="s">
        <v>67</v>
      </c>
      <c r="Y25" s="126">
        <f>AB26</f>
        <v>0</v>
      </c>
      <c r="Z25" s="130"/>
      <c r="AA25" s="55" t="s">
        <v>68</v>
      </c>
      <c r="AB25" s="56">
        <v>0</v>
      </c>
      <c r="AC25" s="56"/>
      <c r="AD25" s="56">
        <f>AB25*5</f>
        <v>0</v>
      </c>
      <c r="AE25" s="56" t="s">
        <v>4</v>
      </c>
      <c r="AF25" s="56">
        <f>AD25*9</f>
        <v>0</v>
      </c>
    </row>
    <row r="26" spans="1:32" s="128" customFormat="1" ht="27.95" customHeight="1">
      <c r="B26" s="843"/>
      <c r="C26" s="835"/>
      <c r="D26" s="92"/>
      <c r="E26" s="117"/>
      <c r="F26" s="92"/>
      <c r="G26" s="132"/>
      <c r="H26" s="104"/>
      <c r="I26" s="133"/>
      <c r="J26" s="312"/>
      <c r="K26" s="314"/>
      <c r="L26" s="312"/>
      <c r="M26" s="684"/>
      <c r="N26" s="684"/>
      <c r="O26" s="684"/>
      <c r="P26" s="321"/>
      <c r="Q26" s="323"/>
      <c r="R26" s="321"/>
      <c r="S26" s="325"/>
      <c r="T26" s="326"/>
      <c r="U26" s="325"/>
      <c r="V26" s="837"/>
      <c r="W26" s="94">
        <f>AC27</f>
        <v>0</v>
      </c>
      <c r="X26" s="134" t="s">
        <v>69</v>
      </c>
      <c r="Y26" s="126">
        <v>0</v>
      </c>
      <c r="Z26" s="127"/>
      <c r="AA26" s="55" t="s">
        <v>70</v>
      </c>
      <c r="AB26" s="56">
        <v>0</v>
      </c>
      <c r="AC26" s="55"/>
      <c r="AD26" s="55"/>
      <c r="AE26" s="55">
        <f>AB26*15</f>
        <v>0</v>
      </c>
      <c r="AF26" s="55"/>
    </row>
    <row r="27" spans="1:32" s="128" customFormat="1" ht="27.95" customHeight="1">
      <c r="B27" s="107" t="s">
        <v>71</v>
      </c>
      <c r="C27" s="135"/>
      <c r="D27" s="90"/>
      <c r="E27" s="104"/>
      <c r="F27" s="90"/>
      <c r="G27" s="93"/>
      <c r="H27" s="104"/>
      <c r="I27" s="93"/>
      <c r="J27" s="313"/>
      <c r="K27" s="314"/>
      <c r="L27" s="312"/>
      <c r="M27" s="318"/>
      <c r="N27" s="317"/>
      <c r="O27" s="315"/>
      <c r="P27" s="321"/>
      <c r="Q27" s="323"/>
      <c r="R27" s="321"/>
      <c r="S27" s="325"/>
      <c r="T27" s="326"/>
      <c r="U27" s="325"/>
      <c r="V27" s="837"/>
      <c r="W27" s="136" t="s">
        <v>52</v>
      </c>
      <c r="X27" s="137"/>
      <c r="Y27" s="126"/>
      <c r="Z27" s="130"/>
      <c r="AA27" s="55"/>
      <c r="AB27" s="56"/>
      <c r="AC27" s="55">
        <f>SUM(AC22:AC26)</f>
        <v>0</v>
      </c>
      <c r="AD27" s="55">
        <f>SUM(AD22:AD26)</f>
        <v>0</v>
      </c>
      <c r="AE27" s="55">
        <f>SUM(AE22:AE26)</f>
        <v>0</v>
      </c>
      <c r="AF27" s="55">
        <f>AC27*4+AD27*9+AE27*4</f>
        <v>0</v>
      </c>
    </row>
    <row r="28" spans="1:32" s="128" customFormat="1" ht="27.95" customHeight="1" thickBot="1">
      <c r="B28" s="138"/>
      <c r="C28" s="139"/>
      <c r="D28" s="105"/>
      <c r="E28" s="104"/>
      <c r="F28" s="93"/>
      <c r="G28" s="93"/>
      <c r="H28" s="104"/>
      <c r="I28" s="93"/>
      <c r="J28" s="312"/>
      <c r="K28" s="314"/>
      <c r="L28" s="312"/>
      <c r="M28" s="319"/>
      <c r="N28" s="317"/>
      <c r="O28" s="315"/>
      <c r="P28" s="321"/>
      <c r="Q28" s="323"/>
      <c r="R28" s="321"/>
      <c r="S28" s="328"/>
      <c r="T28" s="327"/>
      <c r="U28" s="328"/>
      <c r="V28" s="838"/>
      <c r="W28" s="142">
        <f>(W22*4)+(W24*9)+(W26*4)</f>
        <v>0</v>
      </c>
      <c r="X28" s="143"/>
      <c r="Y28" s="126"/>
      <c r="Z28" s="127"/>
      <c r="AA28" s="130"/>
      <c r="AB28" s="144"/>
      <c r="AC28" s="116" t="e">
        <f>AC27*4/AF27</f>
        <v>#DIV/0!</v>
      </c>
      <c r="AD28" s="116" t="e">
        <f>AD27*9/AF27</f>
        <v>#DIV/0!</v>
      </c>
      <c r="AE28" s="116" t="e">
        <f>AE27*4/AF27</f>
        <v>#DIV/0!</v>
      </c>
      <c r="AF28" s="130"/>
    </row>
    <row r="29" spans="1:32" s="88" customFormat="1" ht="42">
      <c r="B29" s="81">
        <v>4</v>
      </c>
      <c r="C29" s="835"/>
      <c r="D29" s="82" t="str">
        <f>月菜單!M5</f>
        <v>地瓜飯</v>
      </c>
      <c r="E29" s="648" t="s">
        <v>22</v>
      </c>
      <c r="F29" s="84" t="s">
        <v>54</v>
      </c>
      <c r="G29" s="82" t="str">
        <f>月菜單!M6</f>
        <v>鐵路大排</v>
      </c>
      <c r="H29" s="83" t="s">
        <v>325</v>
      </c>
      <c r="I29" s="84" t="s">
        <v>54</v>
      </c>
      <c r="J29" s="82" t="str">
        <f>月菜單!M7</f>
        <v>奶香三色</v>
      </c>
      <c r="K29" s="83" t="s">
        <v>326</v>
      </c>
      <c r="L29" s="84" t="s">
        <v>23</v>
      </c>
      <c r="M29" s="82" t="str">
        <f>月菜單!M8</f>
        <v>白菜年糕</v>
      </c>
      <c r="N29" s="83" t="s">
        <v>326</v>
      </c>
      <c r="O29" s="84" t="s">
        <v>23</v>
      </c>
      <c r="P29" s="82" t="str">
        <f>月菜單!M9</f>
        <v>深色蔬菜</v>
      </c>
      <c r="Q29" s="83" t="s">
        <v>332</v>
      </c>
      <c r="R29" s="84" t="s">
        <v>23</v>
      </c>
      <c r="S29" s="82" t="str">
        <f>月菜單!M10</f>
        <v>紫菜湯</v>
      </c>
      <c r="T29" s="82" t="s">
        <v>326</v>
      </c>
      <c r="U29" s="84" t="s">
        <v>23</v>
      </c>
      <c r="V29" s="836"/>
      <c r="W29" s="85" t="s">
        <v>2</v>
      </c>
      <c r="X29" s="122" t="s">
        <v>27</v>
      </c>
      <c r="Y29" s="123">
        <f>AB30</f>
        <v>5.7</v>
      </c>
      <c r="Z29" s="55"/>
      <c r="AA29" s="55"/>
      <c r="AB29" s="56"/>
      <c r="AC29" s="55" t="s">
        <v>28</v>
      </c>
      <c r="AD29" s="55" t="s">
        <v>29</v>
      </c>
      <c r="AE29" s="55" t="s">
        <v>30</v>
      </c>
      <c r="AF29" s="55" t="s">
        <v>31</v>
      </c>
    </row>
    <row r="30" spans="1:32" ht="27.95" customHeight="1">
      <c r="B30" s="89" t="s">
        <v>32</v>
      </c>
      <c r="C30" s="835"/>
      <c r="D30" s="684" t="s">
        <v>33</v>
      </c>
      <c r="E30" s="684"/>
      <c r="F30" s="684">
        <v>80</v>
      </c>
      <c r="G30" s="684" t="s">
        <v>244</v>
      </c>
      <c r="H30" s="684"/>
      <c r="I30" s="683">
        <v>40</v>
      </c>
      <c r="J30" s="684" t="s">
        <v>199</v>
      </c>
      <c r="K30" s="684"/>
      <c r="L30" s="683">
        <v>25</v>
      </c>
      <c r="M30" s="684" t="s">
        <v>330</v>
      </c>
      <c r="N30" s="684"/>
      <c r="O30" s="684">
        <v>50</v>
      </c>
      <c r="P30" s="92" t="str">
        <f>P29</f>
        <v>深色蔬菜</v>
      </c>
      <c r="Q30" s="92"/>
      <c r="R30" s="93">
        <v>100</v>
      </c>
      <c r="S30" s="664" t="s">
        <v>333</v>
      </c>
      <c r="T30" s="664"/>
      <c r="U30" s="664">
        <v>5</v>
      </c>
      <c r="V30" s="837"/>
      <c r="W30" s="94">
        <f>AE35</f>
        <v>95.5</v>
      </c>
      <c r="X30" s="125" t="s">
        <v>36</v>
      </c>
      <c r="Y30" s="126">
        <f>AB31</f>
        <v>1.9</v>
      </c>
      <c r="Z30" s="68"/>
      <c r="AA30" s="79" t="s">
        <v>37</v>
      </c>
      <c r="AB30" s="56">
        <v>5.7</v>
      </c>
      <c r="AC30" s="56">
        <f>AB30*2</f>
        <v>11.4</v>
      </c>
      <c r="AD30" s="56"/>
      <c r="AE30" s="56">
        <f>AB30*15</f>
        <v>85.5</v>
      </c>
      <c r="AF30" s="56">
        <f>AC30*4+AE30*4</f>
        <v>387.6</v>
      </c>
    </row>
    <row r="31" spans="1:32" ht="27.95" customHeight="1">
      <c r="B31" s="89">
        <v>1</v>
      </c>
      <c r="C31" s="835"/>
      <c r="D31" s="684" t="s">
        <v>73</v>
      </c>
      <c r="E31" s="684"/>
      <c r="F31" s="684">
        <v>55</v>
      </c>
      <c r="G31" s="683"/>
      <c r="H31" s="684"/>
      <c r="I31" s="683"/>
      <c r="J31" s="683" t="s">
        <v>327</v>
      </c>
      <c r="K31" s="684"/>
      <c r="L31" s="683">
        <v>20</v>
      </c>
      <c r="M31" s="683" t="s">
        <v>204</v>
      </c>
      <c r="N31" s="683"/>
      <c r="O31" s="683">
        <v>5</v>
      </c>
      <c r="P31" s="93"/>
      <c r="Q31" s="105"/>
      <c r="R31" s="93"/>
      <c r="S31" s="664" t="s">
        <v>334</v>
      </c>
      <c r="T31" s="664"/>
      <c r="U31" s="664">
        <v>3</v>
      </c>
      <c r="V31" s="837"/>
      <c r="W31" s="98" t="s">
        <v>1</v>
      </c>
      <c r="X31" s="129" t="s">
        <v>40</v>
      </c>
      <c r="Y31" s="126">
        <f>AB32</f>
        <v>2</v>
      </c>
      <c r="Z31" s="55"/>
      <c r="AA31" s="100" t="s">
        <v>41</v>
      </c>
      <c r="AB31" s="56">
        <v>1.9</v>
      </c>
      <c r="AC31" s="101">
        <f>AB31*7</f>
        <v>13.299999999999999</v>
      </c>
      <c r="AD31" s="56">
        <f>AB31*5</f>
        <v>9.5</v>
      </c>
      <c r="AE31" s="56" t="s">
        <v>42</v>
      </c>
      <c r="AF31" s="102">
        <f>AC31*4+AD31*9</f>
        <v>138.69999999999999</v>
      </c>
    </row>
    <row r="32" spans="1:32" ht="27.95" customHeight="1">
      <c r="B32" s="89" t="s">
        <v>57</v>
      </c>
      <c r="C32" s="835"/>
      <c r="D32" s="104"/>
      <c r="E32" s="104"/>
      <c r="F32" s="92"/>
      <c r="G32" s="683"/>
      <c r="H32" s="684"/>
      <c r="I32" s="683"/>
      <c r="J32" s="683" t="s">
        <v>328</v>
      </c>
      <c r="K32" s="684"/>
      <c r="L32" s="683" t="s">
        <v>329</v>
      </c>
      <c r="M32" s="684" t="s">
        <v>331</v>
      </c>
      <c r="N32" s="685"/>
      <c r="O32" s="683">
        <v>10</v>
      </c>
      <c r="P32" s="93"/>
      <c r="Q32" s="105"/>
      <c r="R32" s="93"/>
      <c r="S32" s="735"/>
      <c r="T32" s="664"/>
      <c r="U32" s="664"/>
      <c r="V32" s="837"/>
      <c r="W32" s="94">
        <f>AD35</f>
        <v>22.5</v>
      </c>
      <c r="X32" s="129" t="s">
        <v>44</v>
      </c>
      <c r="Y32" s="126">
        <f>AB33</f>
        <v>2.6</v>
      </c>
      <c r="Z32" s="68"/>
      <c r="AA32" s="55" t="s">
        <v>45</v>
      </c>
      <c r="AB32" s="56">
        <v>2</v>
      </c>
      <c r="AC32" s="56">
        <f>AB32*1</f>
        <v>2</v>
      </c>
      <c r="AD32" s="56" t="s">
        <v>42</v>
      </c>
      <c r="AE32" s="56">
        <f>AB32*5</f>
        <v>10</v>
      </c>
      <c r="AF32" s="56">
        <f>AC32*4+AE32*4</f>
        <v>48</v>
      </c>
    </row>
    <row r="33" spans="2:32" ht="27.95" customHeight="1">
      <c r="B33" s="839" t="s">
        <v>75</v>
      </c>
      <c r="C33" s="835"/>
      <c r="D33" s="104"/>
      <c r="E33" s="104"/>
      <c r="F33" s="92"/>
      <c r="G33" s="682"/>
      <c r="H33" s="664"/>
      <c r="I33" s="682"/>
      <c r="J33" s="683"/>
      <c r="K33" s="685"/>
      <c r="L33" s="683"/>
      <c r="M33" s="684"/>
      <c r="N33" s="684"/>
      <c r="O33" s="684"/>
      <c r="P33" s="92"/>
      <c r="Q33" s="104"/>
      <c r="R33" s="92"/>
      <c r="S33" s="91"/>
      <c r="T33" s="92"/>
      <c r="U33" s="92"/>
      <c r="V33" s="837"/>
      <c r="W33" s="98" t="s">
        <v>3</v>
      </c>
      <c r="X33" s="129" t="s">
        <v>47</v>
      </c>
      <c r="Y33" s="126">
        <f>AB34</f>
        <v>0</v>
      </c>
      <c r="Z33" s="55"/>
      <c r="AA33" s="55" t="s">
        <v>48</v>
      </c>
      <c r="AB33" s="56">
        <v>2.6</v>
      </c>
      <c r="AC33" s="56"/>
      <c r="AD33" s="56">
        <f>AB33*5</f>
        <v>13</v>
      </c>
      <c r="AE33" s="56" t="s">
        <v>42</v>
      </c>
      <c r="AF33" s="56">
        <f>AD33*9</f>
        <v>117</v>
      </c>
    </row>
    <row r="34" spans="2:32" ht="27.95" customHeight="1">
      <c r="B34" s="839"/>
      <c r="C34" s="835"/>
      <c r="D34" s="104"/>
      <c r="E34" s="104"/>
      <c r="F34" s="92"/>
      <c r="G34" s="91"/>
      <c r="H34" s="104"/>
      <c r="I34" s="92"/>
      <c r="J34" s="118"/>
      <c r="K34" s="104"/>
      <c r="L34" s="91"/>
      <c r="M34" s="93"/>
      <c r="N34" s="104"/>
      <c r="O34" s="93"/>
      <c r="P34" s="92"/>
      <c r="Q34" s="104"/>
      <c r="R34" s="92"/>
      <c r="S34" s="91"/>
      <c r="T34" s="104"/>
      <c r="U34" s="92"/>
      <c r="V34" s="837"/>
      <c r="W34" s="94">
        <f>AC35</f>
        <v>26.7</v>
      </c>
      <c r="X34" s="134" t="s">
        <v>49</v>
      </c>
      <c r="Y34" s="126">
        <v>0</v>
      </c>
      <c r="Z34" s="68"/>
      <c r="AA34" s="55" t="s">
        <v>50</v>
      </c>
      <c r="AB34" s="56">
        <v>0</v>
      </c>
      <c r="AE34" s="55">
        <f>AB34*15</f>
        <v>0</v>
      </c>
    </row>
    <row r="35" spans="2:32" ht="27.95" customHeight="1">
      <c r="B35" s="107" t="s">
        <v>51</v>
      </c>
      <c r="C35" s="108"/>
      <c r="D35" s="105"/>
      <c r="E35" s="104"/>
      <c r="F35" s="93"/>
      <c r="G35" s="93"/>
      <c r="H35" s="104"/>
      <c r="I35" s="93"/>
      <c r="J35" s="93"/>
      <c r="K35" s="104"/>
      <c r="L35" s="93"/>
      <c r="M35" s="90"/>
      <c r="N35" s="104"/>
      <c r="O35" s="93"/>
      <c r="P35" s="93"/>
      <c r="Q35" s="105"/>
      <c r="R35" s="93"/>
      <c r="S35" s="93"/>
      <c r="T35" s="105"/>
      <c r="U35" s="93"/>
      <c r="V35" s="837"/>
      <c r="W35" s="98" t="s">
        <v>52</v>
      </c>
      <c r="X35" s="137"/>
      <c r="Y35" s="126"/>
      <c r="Z35" s="55"/>
      <c r="AC35" s="55">
        <f>SUM(AC30:AC34)</f>
        <v>26.7</v>
      </c>
      <c r="AD35" s="55">
        <f>SUM(AD30:AD34)</f>
        <v>22.5</v>
      </c>
      <c r="AE35" s="55">
        <f>SUM(AE30:AE34)</f>
        <v>95.5</v>
      </c>
      <c r="AF35" s="55">
        <f>AC35*4+AD35*9+AE35*4</f>
        <v>691.3</v>
      </c>
    </row>
    <row r="36" spans="2:32" ht="27.95" customHeight="1" thickBot="1">
      <c r="B36" s="119"/>
      <c r="C36" s="120"/>
      <c r="D36" s="105"/>
      <c r="E36" s="104"/>
      <c r="F36" s="93"/>
      <c r="G36" s="93"/>
      <c r="H36" s="104"/>
      <c r="I36" s="93"/>
      <c r="J36" s="93"/>
      <c r="K36" s="104"/>
      <c r="L36" s="93"/>
      <c r="M36" s="90"/>
      <c r="N36" s="104"/>
      <c r="O36" s="93"/>
      <c r="P36" s="93"/>
      <c r="Q36" s="105"/>
      <c r="R36" s="93"/>
      <c r="S36" s="93"/>
      <c r="T36" s="105"/>
      <c r="U36" s="93"/>
      <c r="V36" s="838"/>
      <c r="W36" s="94">
        <f>(W30*4)+(W32*9)+(W34*4)</f>
        <v>691.3</v>
      </c>
      <c r="X36" s="143"/>
      <c r="Y36" s="148"/>
      <c r="Z36" s="68"/>
      <c r="AC36" s="116">
        <f>AC35*4/AF35</f>
        <v>0.15449153768262694</v>
      </c>
      <c r="AD36" s="116">
        <f>AD35*9/AF35</f>
        <v>0.29292637060610444</v>
      </c>
      <c r="AE36" s="116">
        <f>AE35*4/AF35</f>
        <v>0.55258209171126871</v>
      </c>
    </row>
    <row r="37" spans="2:32" s="88" customFormat="1" ht="42">
      <c r="B37" s="81">
        <v>4</v>
      </c>
      <c r="C37" s="835"/>
      <c r="D37" s="82">
        <f>月菜單!Q5</f>
        <v>0</v>
      </c>
      <c r="E37" s="83"/>
      <c r="F37" s="84" t="s">
        <v>23</v>
      </c>
      <c r="G37" s="324">
        <f>月菜單!Q6</f>
        <v>0</v>
      </c>
      <c r="H37" s="83"/>
      <c r="I37" s="84" t="s">
        <v>23</v>
      </c>
      <c r="J37" s="82" t="str">
        <f>月菜單!Q7</f>
        <v>清明/兒童節連假</v>
      </c>
      <c r="K37" s="83"/>
      <c r="L37" s="84" t="s">
        <v>23</v>
      </c>
      <c r="M37" s="82">
        <f>月菜單!Q8</f>
        <v>0</v>
      </c>
      <c r="N37" s="83" t="s">
        <v>59</v>
      </c>
      <c r="O37" s="84" t="s">
        <v>23</v>
      </c>
      <c r="P37" s="82">
        <f>月菜單!Q9</f>
        <v>0</v>
      </c>
      <c r="Q37" s="83"/>
      <c r="R37" s="84" t="s">
        <v>23</v>
      </c>
      <c r="S37" s="82">
        <f>月菜單!Q10</f>
        <v>0</v>
      </c>
      <c r="T37" s="82"/>
      <c r="U37" s="84" t="s">
        <v>23</v>
      </c>
      <c r="V37" s="836"/>
      <c r="W37" s="85" t="s">
        <v>2</v>
      </c>
      <c r="X37" s="122" t="s">
        <v>27</v>
      </c>
      <c r="Y37" s="123">
        <f>AB38</f>
        <v>0</v>
      </c>
      <c r="Z37" s="55"/>
      <c r="AA37" s="55"/>
      <c r="AB37" s="56"/>
      <c r="AC37" s="55" t="s">
        <v>28</v>
      </c>
      <c r="AD37" s="55" t="s">
        <v>29</v>
      </c>
      <c r="AE37" s="55" t="s">
        <v>30</v>
      </c>
      <c r="AF37" s="55" t="s">
        <v>31</v>
      </c>
    </row>
    <row r="38" spans="2:32" ht="27.95" customHeight="1">
      <c r="B38" s="89" t="s">
        <v>32</v>
      </c>
      <c r="C38" s="835"/>
      <c r="D38" s="91"/>
      <c r="E38" s="91"/>
      <c r="F38" s="92"/>
      <c r="G38" s="90"/>
      <c r="H38" s="93"/>
      <c r="I38" s="149"/>
      <c r="J38" s="90"/>
      <c r="K38" s="91"/>
      <c r="L38" s="90"/>
      <c r="M38" s="91"/>
      <c r="N38" s="150"/>
      <c r="O38" s="92"/>
      <c r="P38" s="92"/>
      <c r="Q38" s="92"/>
      <c r="R38" s="93"/>
      <c r="S38" s="91"/>
      <c r="T38" s="146"/>
      <c r="U38" s="91"/>
      <c r="V38" s="837"/>
      <c r="W38" s="94">
        <f>AE43</f>
        <v>0</v>
      </c>
      <c r="X38" s="125" t="s">
        <v>36</v>
      </c>
      <c r="Y38" s="126">
        <f>AB39</f>
        <v>0</v>
      </c>
      <c r="Z38" s="68"/>
      <c r="AA38" s="79" t="s">
        <v>37</v>
      </c>
      <c r="AB38" s="56">
        <v>0</v>
      </c>
      <c r="AC38" s="56">
        <f>AB38*2</f>
        <v>0</v>
      </c>
      <c r="AD38" s="56"/>
      <c r="AE38" s="56">
        <f>AB38*15</f>
        <v>0</v>
      </c>
      <c r="AF38" s="56">
        <f>AC38*4+AE38*4</f>
        <v>0</v>
      </c>
    </row>
    <row r="39" spans="2:32" ht="27.95" customHeight="1">
      <c r="B39" s="89">
        <v>2</v>
      </c>
      <c r="C39" s="835"/>
      <c r="D39" s="91"/>
      <c r="E39" s="91"/>
      <c r="F39" s="92"/>
      <c r="G39" s="93"/>
      <c r="H39" s="93"/>
      <c r="I39" s="149"/>
      <c r="J39" s="91"/>
      <c r="K39" s="93"/>
      <c r="L39" s="133"/>
      <c r="M39" s="151"/>
      <c r="N39" s="152"/>
      <c r="O39" s="93"/>
      <c r="P39" s="92"/>
      <c r="Q39" s="91"/>
      <c r="R39" s="92"/>
      <c r="S39" s="91"/>
      <c r="T39" s="91"/>
      <c r="U39" s="91"/>
      <c r="V39" s="837"/>
      <c r="W39" s="98" t="s">
        <v>1</v>
      </c>
      <c r="X39" s="129" t="s">
        <v>40</v>
      </c>
      <c r="Y39" s="126">
        <f>AB40</f>
        <v>0</v>
      </c>
      <c r="Z39" s="55"/>
      <c r="AA39" s="100" t="s">
        <v>41</v>
      </c>
      <c r="AB39" s="56">
        <v>0</v>
      </c>
      <c r="AC39" s="101">
        <f>AB39*7</f>
        <v>0</v>
      </c>
      <c r="AD39" s="56">
        <f>AB39*5</f>
        <v>0</v>
      </c>
      <c r="AE39" s="56" t="s">
        <v>42</v>
      </c>
      <c r="AF39" s="102">
        <f>AC39*4+AD39*9</f>
        <v>0</v>
      </c>
    </row>
    <row r="40" spans="2:32" ht="27.95" customHeight="1">
      <c r="B40" s="89" t="s">
        <v>43</v>
      </c>
      <c r="C40" s="835"/>
      <c r="D40" s="91"/>
      <c r="E40" s="91"/>
      <c r="F40" s="92"/>
      <c r="G40" s="93"/>
      <c r="H40" s="105"/>
      <c r="I40" s="149"/>
      <c r="J40" s="90"/>
      <c r="K40" s="104"/>
      <c r="L40" s="90"/>
      <c r="M40" s="151"/>
      <c r="N40" s="145"/>
      <c r="O40" s="92"/>
      <c r="P40" s="92"/>
      <c r="Q40" s="91"/>
      <c r="R40" s="92"/>
      <c r="S40" s="91"/>
      <c r="T40" s="91"/>
      <c r="U40" s="91"/>
      <c r="V40" s="837"/>
      <c r="W40" s="94">
        <f>(Y38*5)+(Y40*5)</f>
        <v>0</v>
      </c>
      <c r="X40" s="129" t="s">
        <v>44</v>
      </c>
      <c r="Y40" s="126">
        <f>AB41</f>
        <v>0</v>
      </c>
      <c r="Z40" s="68"/>
      <c r="AA40" s="55" t="s">
        <v>45</v>
      </c>
      <c r="AB40" s="56">
        <v>0</v>
      </c>
      <c r="AC40" s="56">
        <f>AB40*1</f>
        <v>0</v>
      </c>
      <c r="AD40" s="56" t="s">
        <v>42</v>
      </c>
      <c r="AE40" s="56">
        <f>AB40*5</f>
        <v>0</v>
      </c>
      <c r="AF40" s="56">
        <f>AC40*4+AE40*4</f>
        <v>0</v>
      </c>
    </row>
    <row r="41" spans="2:32" ht="27.95" customHeight="1">
      <c r="B41" s="839" t="s">
        <v>77</v>
      </c>
      <c r="C41" s="835"/>
      <c r="D41" s="91"/>
      <c r="E41" s="91"/>
      <c r="F41" s="92"/>
      <c r="G41" s="93"/>
      <c r="H41" s="105"/>
      <c r="I41" s="149"/>
      <c r="J41" s="91"/>
      <c r="K41" s="93"/>
      <c r="L41" s="133"/>
      <c r="M41" s="151"/>
      <c r="N41" s="145"/>
      <c r="O41" s="92"/>
      <c r="P41" s="92"/>
      <c r="Q41" s="91"/>
      <c r="R41" s="92"/>
      <c r="S41" s="91"/>
      <c r="T41" s="91"/>
      <c r="U41" s="91"/>
      <c r="V41" s="837"/>
      <c r="W41" s="98" t="s">
        <v>3</v>
      </c>
      <c r="X41" s="129" t="s">
        <v>47</v>
      </c>
      <c r="Y41" s="126">
        <f>AB42</f>
        <v>0</v>
      </c>
      <c r="Z41" s="55"/>
      <c r="AA41" s="55" t="s">
        <v>48</v>
      </c>
      <c r="AB41" s="56">
        <v>0</v>
      </c>
      <c r="AC41" s="56"/>
      <c r="AD41" s="56">
        <f>AB41*5</f>
        <v>0</v>
      </c>
      <c r="AE41" s="56" t="s">
        <v>42</v>
      </c>
      <c r="AF41" s="56">
        <f>AD41*9</f>
        <v>0</v>
      </c>
    </row>
    <row r="42" spans="2:32" ht="27.95" customHeight="1">
      <c r="B42" s="839"/>
      <c r="C42" s="835"/>
      <c r="D42" s="91"/>
      <c r="E42" s="91"/>
      <c r="F42" s="92"/>
      <c r="G42" s="132"/>
      <c r="H42" s="104"/>
      <c r="I42" s="133"/>
      <c r="J42" s="90"/>
      <c r="K42" s="91"/>
      <c r="L42" s="90"/>
      <c r="M42" s="153"/>
      <c r="N42" s="154"/>
      <c r="O42" s="93"/>
      <c r="P42" s="92"/>
      <c r="Q42" s="104"/>
      <c r="R42" s="92"/>
      <c r="S42" s="91"/>
      <c r="T42" s="104"/>
      <c r="U42" s="91"/>
      <c r="V42" s="837"/>
      <c r="W42" s="94">
        <f>(Y38*7)+(Y37*2)+(Y39*1)</f>
        <v>0</v>
      </c>
      <c r="X42" s="134" t="s">
        <v>49</v>
      </c>
      <c r="Y42" s="126">
        <v>0</v>
      </c>
      <c r="Z42" s="68"/>
      <c r="AA42" s="55" t="s">
        <v>50</v>
      </c>
      <c r="AB42" s="56">
        <v>0</v>
      </c>
      <c r="AE42" s="55">
        <f>AB42*15</f>
        <v>0</v>
      </c>
    </row>
    <row r="43" spans="2:32" ht="27.95" customHeight="1">
      <c r="B43" s="107" t="s">
        <v>51</v>
      </c>
      <c r="C43" s="108"/>
      <c r="D43" s="90"/>
      <c r="E43" s="104"/>
      <c r="F43" s="93"/>
      <c r="G43" s="93"/>
      <c r="H43" s="104"/>
      <c r="I43" s="93"/>
      <c r="J43" s="90"/>
      <c r="K43" s="105"/>
      <c r="L43" s="90"/>
      <c r="N43" s="105"/>
      <c r="P43" s="93"/>
      <c r="Q43" s="105"/>
      <c r="R43" s="93"/>
      <c r="S43" s="90"/>
      <c r="T43" s="105"/>
      <c r="U43" s="90"/>
      <c r="V43" s="837"/>
      <c r="W43" s="98" t="s">
        <v>52</v>
      </c>
      <c r="X43" s="137"/>
      <c r="Y43" s="126"/>
      <c r="Z43" s="55"/>
      <c r="AC43" s="55">
        <f>SUM(AC38:AC42)</f>
        <v>0</v>
      </c>
      <c r="AD43" s="55">
        <f>SUM(AD38:AD42)</f>
        <v>0</v>
      </c>
      <c r="AE43" s="55">
        <f>SUM(AE38:AE42)</f>
        <v>0</v>
      </c>
      <c r="AF43" s="55">
        <f>AC43*4+AD43*9+AE43*4</f>
        <v>0</v>
      </c>
    </row>
    <row r="44" spans="2:32" ht="27.95" customHeight="1" thickBot="1">
      <c r="B44" s="155"/>
      <c r="C44" s="156"/>
      <c r="D44" s="157"/>
      <c r="E44" s="158"/>
      <c r="F44" s="159"/>
      <c r="G44" s="141"/>
      <c r="H44" s="160"/>
      <c r="I44" s="141"/>
      <c r="J44" s="141"/>
      <c r="K44" s="160"/>
      <c r="L44" s="141"/>
      <c r="M44" s="140"/>
      <c r="N44" s="160"/>
      <c r="O44" s="141"/>
      <c r="P44" s="141"/>
      <c r="Q44" s="160"/>
      <c r="R44" s="141"/>
      <c r="S44" s="141"/>
      <c r="T44" s="160"/>
      <c r="U44" s="141"/>
      <c r="V44" s="838"/>
      <c r="W44" s="94">
        <f>(W38*4)+(W40*9)+(W42*4)</f>
        <v>0</v>
      </c>
      <c r="X44" s="161"/>
      <c r="Y44" s="148"/>
      <c r="Z44" s="68"/>
      <c r="AC44" s="116" t="e">
        <f>AC43*4/AF43</f>
        <v>#DIV/0!</v>
      </c>
      <c r="AD44" s="116" t="e">
        <f>AD43*9/AF43</f>
        <v>#DIV/0!</v>
      </c>
      <c r="AE44" s="116" t="e">
        <f>AE43*4/AF43</f>
        <v>#DIV/0!</v>
      </c>
    </row>
    <row r="45" spans="2:32" ht="45" customHeight="1">
      <c r="C45" s="55"/>
      <c r="D45" s="846"/>
      <c r="E45" s="847"/>
      <c r="F45" s="847"/>
      <c r="G45" s="847"/>
      <c r="H45" s="847"/>
      <c r="I45" s="847"/>
      <c r="J45" s="847"/>
      <c r="K45" s="847"/>
      <c r="L45" s="847"/>
      <c r="M45" s="847"/>
      <c r="N45" s="847"/>
      <c r="O45" s="847"/>
      <c r="P45" s="847"/>
      <c r="Q45" s="847"/>
      <c r="R45" s="847"/>
      <c r="S45" s="847"/>
      <c r="T45" s="847"/>
      <c r="U45" s="847"/>
      <c r="V45" s="847"/>
      <c r="W45" s="847"/>
      <c r="X45" s="847"/>
      <c r="Y45" s="847"/>
      <c r="Z45" s="164"/>
    </row>
    <row r="46" spans="2:32">
      <c r="B46" s="56"/>
      <c r="D46" s="844"/>
      <c r="E46" s="844"/>
      <c r="F46" s="845"/>
      <c r="G46" s="845"/>
      <c r="H46" s="165"/>
      <c r="I46" s="55"/>
      <c r="J46" s="55"/>
      <c r="K46" s="165"/>
      <c r="L46" s="55"/>
      <c r="N46" s="165"/>
      <c r="O46" s="55"/>
      <c r="Q46" s="165"/>
      <c r="R46" s="55"/>
      <c r="T46" s="165"/>
      <c r="U46" s="55"/>
      <c r="V46" s="166"/>
      <c r="Y46" s="169"/>
    </row>
    <row r="47" spans="2:32" ht="27.75">
      <c r="P47" s="128"/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37:C42"/>
    <mergeCell ref="V37:V44"/>
    <mergeCell ref="B41:B42"/>
    <mergeCell ref="D46:G46"/>
    <mergeCell ref="D45:Y45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ageMargins left="1.1599999999999999" right="0.17" top="0.18" bottom="0.17" header="0.5" footer="0.23"/>
  <pageSetup paperSize="9"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view="pageBreakPreview" topLeftCell="A22" zoomScale="55" zoomScaleNormal="55" zoomScaleSheetLayoutView="55" workbookViewId="0">
      <selection activeCell="J32" sqref="J32"/>
    </sheetView>
  </sheetViews>
  <sheetFormatPr defaultColWidth="9" defaultRowHeight="20.25"/>
  <cols>
    <col min="1" max="1" width="1.875" style="97" customWidth="1"/>
    <col min="2" max="2" width="4.875" style="162" customWidth="1"/>
    <col min="3" max="3" width="0" style="97" hidden="1" customWidth="1"/>
    <col min="4" max="4" width="18.625" style="97" customWidth="1"/>
    <col min="5" max="5" width="5.625" style="163" customWidth="1"/>
    <col min="6" max="6" width="9.625" style="97" customWidth="1"/>
    <col min="7" max="7" width="18.625" style="97" customWidth="1"/>
    <col min="8" max="8" width="5.625" style="163" customWidth="1"/>
    <col min="9" max="9" width="9.625" style="97" customWidth="1"/>
    <col min="10" max="10" width="18.625" style="97" customWidth="1"/>
    <col min="11" max="11" width="5.625" style="163" customWidth="1"/>
    <col min="12" max="12" width="9.625" style="97" customWidth="1"/>
    <col min="13" max="13" width="18.625" style="97" customWidth="1"/>
    <col min="14" max="14" width="5.625" style="163" customWidth="1"/>
    <col min="15" max="15" width="9.625" style="97" customWidth="1"/>
    <col min="16" max="16" width="18.625" style="97" customWidth="1"/>
    <col min="17" max="17" width="5.625" style="163" customWidth="1"/>
    <col min="18" max="18" width="9.625" style="97" customWidth="1"/>
    <col min="19" max="19" width="18.625" style="97" customWidth="1"/>
    <col min="20" max="20" width="5.625" style="163" customWidth="1"/>
    <col min="21" max="21" width="9.625" style="9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3" width="9" style="97" customWidth="1"/>
    <col min="34" max="16384" width="9" style="97"/>
  </cols>
  <sheetData>
    <row r="1" spans="1:32" s="55" customFormat="1" ht="38.25">
      <c r="B1" s="840" t="s">
        <v>444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54"/>
      <c r="AB1" s="56"/>
    </row>
    <row r="2" spans="1:32" s="55" customFormat="1" ht="9.75" customHeight="1">
      <c r="B2" s="841"/>
      <c r="C2" s="842"/>
      <c r="D2" s="842"/>
      <c r="E2" s="842"/>
      <c r="F2" s="842"/>
      <c r="G2" s="842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1:32" s="55" customFormat="1" ht="31.5" customHeight="1" thickBot="1">
      <c r="B3" s="61" t="s">
        <v>10</v>
      </c>
      <c r="C3" s="17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1:32" s="80" customFormat="1" ht="157.5">
      <c r="B4" s="69" t="s">
        <v>11</v>
      </c>
      <c r="C4" s="70" t="s">
        <v>12</v>
      </c>
      <c r="D4" s="71" t="s">
        <v>13</v>
      </c>
      <c r="E4" s="72" t="s">
        <v>14</v>
      </c>
      <c r="F4" s="71"/>
      <c r="G4" s="71" t="s">
        <v>15</v>
      </c>
      <c r="H4" s="72" t="s">
        <v>14</v>
      </c>
      <c r="I4" s="71"/>
      <c r="J4" s="71" t="s">
        <v>16</v>
      </c>
      <c r="K4" s="72" t="s">
        <v>14</v>
      </c>
      <c r="L4" s="173"/>
      <c r="M4" s="71" t="s">
        <v>16</v>
      </c>
      <c r="N4" s="72" t="s">
        <v>14</v>
      </c>
      <c r="O4" s="71"/>
      <c r="P4" s="71" t="s">
        <v>16</v>
      </c>
      <c r="Q4" s="72" t="s">
        <v>14</v>
      </c>
      <c r="R4" s="71"/>
      <c r="S4" s="73" t="s">
        <v>17</v>
      </c>
      <c r="T4" s="72" t="s">
        <v>14</v>
      </c>
      <c r="U4" s="71"/>
      <c r="V4" s="74" t="s">
        <v>78</v>
      </c>
      <c r="W4" s="75" t="s">
        <v>19</v>
      </c>
      <c r="X4" s="76" t="s">
        <v>20</v>
      </c>
      <c r="Y4" s="77" t="s">
        <v>21</v>
      </c>
      <c r="Z4" s="78"/>
      <c r="AA4" s="79"/>
      <c r="AB4" s="56"/>
      <c r="AC4" s="55"/>
      <c r="AD4" s="55"/>
      <c r="AE4" s="55"/>
      <c r="AF4" s="55"/>
    </row>
    <row r="5" spans="1:32" s="88" customFormat="1" ht="65.099999999999994" customHeight="1">
      <c r="B5" s="81">
        <v>4</v>
      </c>
      <c r="C5" s="835"/>
      <c r="D5" s="82">
        <f>月菜單!A15</f>
        <v>0</v>
      </c>
      <c r="E5" s="83"/>
      <c r="F5" s="84" t="s">
        <v>23</v>
      </c>
      <c r="G5" s="82">
        <f>月菜單!A16</f>
        <v>0</v>
      </c>
      <c r="H5" s="82"/>
      <c r="I5" s="84" t="s">
        <v>23</v>
      </c>
      <c r="J5" s="82" t="str">
        <f>月菜單!A17</f>
        <v>清明/兒童節連假</v>
      </c>
      <c r="K5" s="349"/>
      <c r="L5" s="84" t="s">
        <v>23</v>
      </c>
      <c r="M5" s="82">
        <f>月菜單!A18</f>
        <v>0</v>
      </c>
      <c r="N5" s="350"/>
      <c r="O5" s="84" t="s">
        <v>23</v>
      </c>
      <c r="P5" s="82">
        <f>月菜單!A19</f>
        <v>0</v>
      </c>
      <c r="Q5" s="83"/>
      <c r="R5" s="84" t="s">
        <v>54</v>
      </c>
      <c r="S5" s="82">
        <f>月菜單!A20</f>
        <v>0</v>
      </c>
      <c r="T5" s="82"/>
      <c r="U5" s="84" t="s">
        <v>54</v>
      </c>
      <c r="V5" s="836"/>
      <c r="W5" s="85" t="s">
        <v>2</v>
      </c>
      <c r="X5" s="86" t="s">
        <v>81</v>
      </c>
      <c r="Y5" s="87">
        <f>AB6</f>
        <v>0</v>
      </c>
      <c r="Z5" s="55"/>
      <c r="AA5" s="55"/>
      <c r="AB5" s="56"/>
      <c r="AC5" s="55" t="s">
        <v>82</v>
      </c>
      <c r="AD5" s="55" t="s">
        <v>83</v>
      </c>
      <c r="AE5" s="55" t="s">
        <v>84</v>
      </c>
      <c r="AF5" s="55" t="s">
        <v>85</v>
      </c>
    </row>
    <row r="6" spans="1:32" ht="27.95" customHeight="1">
      <c r="B6" s="89" t="s">
        <v>32</v>
      </c>
      <c r="C6" s="835"/>
      <c r="D6" s="90"/>
      <c r="E6" s="91"/>
      <c r="F6" s="92"/>
      <c r="G6" s="331"/>
      <c r="H6" s="331"/>
      <c r="I6" s="667"/>
      <c r="J6" s="683"/>
      <c r="K6" s="667"/>
      <c r="L6" s="666"/>
      <c r="M6" s="684"/>
      <c r="N6" s="339"/>
      <c r="O6" s="338"/>
      <c r="P6" s="683"/>
      <c r="Q6" s="372"/>
      <c r="R6" s="371"/>
      <c r="S6" s="344"/>
      <c r="T6" s="344"/>
      <c r="U6" s="344"/>
      <c r="V6" s="837"/>
      <c r="W6" s="94">
        <f>AE11</f>
        <v>0</v>
      </c>
      <c r="X6" s="95" t="s">
        <v>36</v>
      </c>
      <c r="Y6" s="96">
        <f>AB7</f>
        <v>0</v>
      </c>
      <c r="Z6" s="68"/>
      <c r="AA6" s="79" t="s">
        <v>37</v>
      </c>
      <c r="AB6" s="56">
        <v>0</v>
      </c>
      <c r="AC6" s="56">
        <f>AB6*2</f>
        <v>0</v>
      </c>
      <c r="AD6" s="56"/>
      <c r="AE6" s="56">
        <f>AB6*15</f>
        <v>0</v>
      </c>
      <c r="AF6" s="56">
        <f>AC6*4+AE6*4</f>
        <v>0</v>
      </c>
    </row>
    <row r="7" spans="1:32" ht="27.95" customHeight="1">
      <c r="B7" s="89">
        <v>5</v>
      </c>
      <c r="C7" s="835"/>
      <c r="D7" s="90"/>
      <c r="E7" s="90"/>
      <c r="F7" s="90"/>
      <c r="G7" s="330"/>
      <c r="H7" s="332"/>
      <c r="I7" s="330"/>
      <c r="J7" s="334"/>
      <c r="K7" s="335"/>
      <c r="L7" s="334"/>
      <c r="M7" s="355"/>
      <c r="N7" s="355"/>
      <c r="O7" s="354"/>
      <c r="P7" s="371"/>
      <c r="Q7" s="372"/>
      <c r="R7" s="371"/>
      <c r="S7" s="345"/>
      <c r="T7" s="345"/>
      <c r="U7" s="344"/>
      <c r="V7" s="837"/>
      <c r="W7" s="98" t="s">
        <v>1</v>
      </c>
      <c r="X7" s="99" t="s">
        <v>40</v>
      </c>
      <c r="Y7" s="96">
        <f>AB8</f>
        <v>0</v>
      </c>
      <c r="Z7" s="55"/>
      <c r="AA7" s="100" t="s">
        <v>41</v>
      </c>
      <c r="AB7" s="56">
        <v>0</v>
      </c>
      <c r="AC7" s="101">
        <f>AB7*7</f>
        <v>0</v>
      </c>
      <c r="AD7" s="56">
        <f>AB7*5</f>
        <v>0</v>
      </c>
      <c r="AE7" s="56" t="s">
        <v>42</v>
      </c>
      <c r="AF7" s="102">
        <f>AC7*4+AD7*9</f>
        <v>0</v>
      </c>
    </row>
    <row r="8" spans="1:32" ht="27.95" customHeight="1">
      <c r="B8" s="89" t="s">
        <v>43</v>
      </c>
      <c r="C8" s="835"/>
      <c r="D8" s="90"/>
      <c r="E8" s="90"/>
      <c r="F8" s="90"/>
      <c r="G8" s="329"/>
      <c r="H8" s="331"/>
      <c r="I8" s="330"/>
      <c r="J8" s="334"/>
      <c r="K8" s="335"/>
      <c r="L8" s="334"/>
      <c r="M8" s="358"/>
      <c r="N8" s="355"/>
      <c r="O8" s="359"/>
      <c r="P8" s="371"/>
      <c r="Q8" s="372"/>
      <c r="R8" s="371"/>
      <c r="S8" s="342"/>
      <c r="T8" s="347"/>
      <c r="U8" s="343"/>
      <c r="V8" s="837"/>
      <c r="W8" s="94">
        <f>AD11</f>
        <v>0</v>
      </c>
      <c r="X8" s="99" t="s">
        <v>44</v>
      </c>
      <c r="Y8" s="96">
        <f>AB9</f>
        <v>0</v>
      </c>
      <c r="Z8" s="68"/>
      <c r="AA8" s="55" t="s">
        <v>45</v>
      </c>
      <c r="AB8" s="56">
        <v>0</v>
      </c>
      <c r="AC8" s="56">
        <f>AB8*1</f>
        <v>0</v>
      </c>
      <c r="AD8" s="56" t="s">
        <v>42</v>
      </c>
      <c r="AE8" s="56">
        <f>AB8*5</f>
        <v>0</v>
      </c>
      <c r="AF8" s="56">
        <f>AC8*4+AE8*4</f>
        <v>0</v>
      </c>
    </row>
    <row r="9" spans="1:32" ht="27.95" customHeight="1">
      <c r="B9" s="839" t="s">
        <v>46</v>
      </c>
      <c r="C9" s="835"/>
      <c r="D9" s="90"/>
      <c r="E9" s="90"/>
      <c r="F9" s="90"/>
      <c r="G9" s="330"/>
      <c r="H9" s="332"/>
      <c r="I9" s="330"/>
      <c r="J9" s="334"/>
      <c r="K9" s="336"/>
      <c r="L9" s="334"/>
      <c r="M9" s="339"/>
      <c r="N9" s="339"/>
      <c r="O9" s="338"/>
      <c r="P9" s="371"/>
      <c r="Q9" s="372"/>
      <c r="R9" s="371"/>
      <c r="S9" s="345"/>
      <c r="T9" s="346"/>
      <c r="U9" s="344"/>
      <c r="V9" s="837"/>
      <c r="W9" s="98" t="s">
        <v>3</v>
      </c>
      <c r="X9" s="99" t="s">
        <v>47</v>
      </c>
      <c r="Y9" s="96">
        <f>AB10</f>
        <v>0</v>
      </c>
      <c r="Z9" s="55"/>
      <c r="AA9" s="55" t="s">
        <v>48</v>
      </c>
      <c r="AB9" s="56">
        <v>0</v>
      </c>
      <c r="AC9" s="56"/>
      <c r="AD9" s="56">
        <f>AB9*5</f>
        <v>0</v>
      </c>
      <c r="AE9" s="56" t="s">
        <v>42</v>
      </c>
      <c r="AF9" s="56">
        <f>AD9*9</f>
        <v>0</v>
      </c>
    </row>
    <row r="10" spans="1:32" ht="27.95" customHeight="1">
      <c r="B10" s="839"/>
      <c r="C10" s="835"/>
      <c r="D10" s="90"/>
      <c r="E10" s="90"/>
      <c r="F10" s="90"/>
      <c r="G10" s="330"/>
      <c r="H10" s="331"/>
      <c r="I10" s="330"/>
      <c r="J10" s="334"/>
      <c r="K10" s="336"/>
      <c r="L10" s="334"/>
      <c r="M10" s="340"/>
      <c r="N10" s="339"/>
      <c r="O10" s="341"/>
      <c r="P10" s="371"/>
      <c r="Q10" s="372"/>
      <c r="R10" s="371"/>
      <c r="S10" s="345"/>
      <c r="T10" s="346"/>
      <c r="U10" s="344"/>
      <c r="V10" s="837"/>
      <c r="W10" s="94">
        <f>AC11</f>
        <v>0</v>
      </c>
      <c r="X10" s="106" t="s">
        <v>49</v>
      </c>
      <c r="Y10" s="96">
        <v>0</v>
      </c>
      <c r="Z10" s="68"/>
      <c r="AA10" s="55" t="s">
        <v>50</v>
      </c>
      <c r="AE10" s="55">
        <f>AB10*15</f>
        <v>0</v>
      </c>
    </row>
    <row r="11" spans="1:32" ht="27.95" customHeight="1">
      <c r="B11" s="107" t="s">
        <v>51</v>
      </c>
      <c r="C11" s="108"/>
      <c r="D11" s="90"/>
      <c r="E11" s="105"/>
      <c r="F11" s="90"/>
      <c r="G11" s="333"/>
      <c r="H11" s="332"/>
      <c r="I11" s="330"/>
      <c r="J11" s="334"/>
      <c r="K11" s="336"/>
      <c r="L11" s="334"/>
      <c r="M11" s="354"/>
      <c r="N11" s="355"/>
      <c r="O11" s="354"/>
      <c r="P11" s="371"/>
      <c r="Q11" s="372"/>
      <c r="R11" s="371"/>
      <c r="S11" s="344"/>
      <c r="T11" s="346"/>
      <c r="U11" s="344"/>
      <c r="V11" s="837"/>
      <c r="W11" s="98" t="s">
        <v>52</v>
      </c>
      <c r="X11" s="109"/>
      <c r="Y11" s="96"/>
      <c r="Z11" s="55"/>
      <c r="AC11" s="55">
        <f>SUM(AC6:AC10)</f>
        <v>0</v>
      </c>
      <c r="AD11" s="55">
        <f>SUM(AD6:AD10)</f>
        <v>0</v>
      </c>
      <c r="AE11" s="55">
        <f>SUM(AE6:AE10)</f>
        <v>0</v>
      </c>
      <c r="AF11" s="55">
        <f>AC11*4+AD11*9+AE11*4</f>
        <v>0</v>
      </c>
    </row>
    <row r="12" spans="1:32" ht="27.95" customHeight="1" thickBot="1">
      <c r="B12" s="119"/>
      <c r="C12" s="120"/>
      <c r="D12" s="93"/>
      <c r="E12" s="105"/>
      <c r="F12" s="93"/>
      <c r="G12" s="330"/>
      <c r="H12" s="332"/>
      <c r="I12" s="330"/>
      <c r="J12" s="337"/>
      <c r="K12" s="336"/>
      <c r="L12" s="334"/>
      <c r="M12" s="354"/>
      <c r="N12" s="305"/>
      <c r="O12" s="354"/>
      <c r="P12" s="371"/>
      <c r="Q12" s="373"/>
      <c r="R12" s="371"/>
      <c r="S12" s="344"/>
      <c r="T12" s="346"/>
      <c r="U12" s="344"/>
      <c r="V12" s="838"/>
      <c r="W12" s="94">
        <f>(W6*4)+(W8*9)+(W10*4)</f>
        <v>0</v>
      </c>
      <c r="X12" s="174"/>
      <c r="Y12" s="115"/>
      <c r="Z12" s="68"/>
      <c r="AC12" s="116" t="e">
        <f>AC11*4/AF11</f>
        <v>#DIV/0!</v>
      </c>
      <c r="AD12" s="116" t="e">
        <f>AD11*9/AF11</f>
        <v>#DIV/0!</v>
      </c>
      <c r="AE12" s="116" t="e">
        <f>AE11*4/AF11</f>
        <v>#DIV/0!</v>
      </c>
    </row>
    <row r="13" spans="1:32" s="88" customFormat="1" ht="42" customHeight="1">
      <c r="B13" s="81">
        <v>4</v>
      </c>
      <c r="C13" s="835"/>
      <c r="D13" s="82" t="str">
        <f>月菜單!E15</f>
        <v>糙米飯</v>
      </c>
      <c r="E13" s="83" t="s">
        <v>22</v>
      </c>
      <c r="F13" s="84" t="s">
        <v>23</v>
      </c>
      <c r="G13" s="82" t="str">
        <f>月菜單!E16</f>
        <v>壽喜豬肉</v>
      </c>
      <c r="H13" s="82" t="s">
        <v>25</v>
      </c>
      <c r="I13" s="84" t="s">
        <v>23</v>
      </c>
      <c r="J13" s="82" t="str">
        <f>月菜單!E17</f>
        <v>芹香貢丸片</v>
      </c>
      <c r="K13" s="481" t="s">
        <v>25</v>
      </c>
      <c r="L13" s="84" t="s">
        <v>23</v>
      </c>
      <c r="M13" s="83" t="str">
        <f>月菜單!E18</f>
        <v>紅絲炒蛋</v>
      </c>
      <c r="N13" s="481" t="s">
        <v>58</v>
      </c>
      <c r="O13" s="84" t="s">
        <v>23</v>
      </c>
      <c r="P13" s="82" t="str">
        <f>月菜單!E19</f>
        <v>深色蔬菜</v>
      </c>
      <c r="Q13" s="83" t="s">
        <v>26</v>
      </c>
      <c r="R13" s="84" t="s">
        <v>23</v>
      </c>
      <c r="S13" s="82" t="str">
        <f>月菜單!E20</f>
        <v>白玉鮮菇湯</v>
      </c>
      <c r="T13" s="82" t="s">
        <v>25</v>
      </c>
      <c r="U13" s="84" t="s">
        <v>23</v>
      </c>
      <c r="V13" s="836"/>
      <c r="W13" s="85" t="s">
        <v>2</v>
      </c>
      <c r="X13" s="86" t="s">
        <v>27</v>
      </c>
      <c r="Y13" s="87">
        <f>AB14</f>
        <v>5.7</v>
      </c>
      <c r="Z13" s="55"/>
      <c r="AA13" s="55"/>
      <c r="AB13" s="56"/>
      <c r="AC13" s="55" t="s">
        <v>28</v>
      </c>
      <c r="AD13" s="55" t="s">
        <v>29</v>
      </c>
      <c r="AE13" s="55" t="s">
        <v>30</v>
      </c>
      <c r="AF13" s="55" t="s">
        <v>31</v>
      </c>
    </row>
    <row r="14" spans="1:32" ht="27.95" customHeight="1">
      <c r="B14" s="89" t="s">
        <v>32</v>
      </c>
      <c r="C14" s="835"/>
      <c r="D14" s="352" t="s">
        <v>213</v>
      </c>
      <c r="E14" s="351"/>
      <c r="F14" s="351">
        <v>70</v>
      </c>
      <c r="G14" s="355" t="s">
        <v>215</v>
      </c>
      <c r="H14" s="354"/>
      <c r="I14" s="354">
        <v>60</v>
      </c>
      <c r="J14" s="800" t="s">
        <v>451</v>
      </c>
      <c r="K14" s="800"/>
      <c r="L14" s="800">
        <v>40</v>
      </c>
      <c r="M14" s="682" t="s">
        <v>208</v>
      </c>
      <c r="N14" s="682"/>
      <c r="O14" s="682">
        <v>40</v>
      </c>
      <c r="P14" s="683" t="str">
        <f>P13</f>
        <v>深色蔬菜</v>
      </c>
      <c r="Q14" s="369"/>
      <c r="R14" s="368">
        <v>100</v>
      </c>
      <c r="S14" s="378" t="s">
        <v>336</v>
      </c>
      <c r="T14" s="376"/>
      <c r="U14" s="374">
        <v>20</v>
      </c>
      <c r="V14" s="837"/>
      <c r="W14" s="94">
        <f>AE19</f>
        <v>95.5</v>
      </c>
      <c r="X14" s="95" t="s">
        <v>36</v>
      </c>
      <c r="Y14" s="96">
        <f>AB15</f>
        <v>1.9</v>
      </c>
      <c r="Z14" s="68"/>
      <c r="AA14" s="79" t="s">
        <v>37</v>
      </c>
      <c r="AB14" s="56">
        <v>5.7</v>
      </c>
      <c r="AC14" s="56">
        <f>AB14*2</f>
        <v>11.4</v>
      </c>
      <c r="AD14" s="56"/>
      <c r="AE14" s="56">
        <f>AB14*15</f>
        <v>85.5</v>
      </c>
      <c r="AF14" s="56">
        <f>AC14*4+AE14*4</f>
        <v>387.6</v>
      </c>
    </row>
    <row r="15" spans="1:32" ht="27.95" customHeight="1">
      <c r="B15" s="89">
        <v>6</v>
      </c>
      <c r="C15" s="835"/>
      <c r="D15" s="351" t="s">
        <v>214</v>
      </c>
      <c r="E15" s="351"/>
      <c r="F15" s="351">
        <v>35</v>
      </c>
      <c r="G15" s="354" t="s">
        <v>216</v>
      </c>
      <c r="H15" s="354"/>
      <c r="I15" s="354">
        <v>20</v>
      </c>
      <c r="J15" s="799" t="s">
        <v>452</v>
      </c>
      <c r="K15" s="799"/>
      <c r="L15" s="799">
        <v>10</v>
      </c>
      <c r="M15" s="682" t="s">
        <v>204</v>
      </c>
      <c r="N15" s="682"/>
      <c r="O15" s="682">
        <v>10</v>
      </c>
      <c r="P15" s="368"/>
      <c r="Q15" s="672"/>
      <c r="R15" s="673"/>
      <c r="S15" s="735" t="s">
        <v>337</v>
      </c>
      <c r="T15" s="735"/>
      <c r="U15" s="374">
        <v>10</v>
      </c>
      <c r="V15" s="837"/>
      <c r="W15" s="98" t="s">
        <v>1</v>
      </c>
      <c r="X15" s="99" t="s">
        <v>40</v>
      </c>
      <c r="Y15" s="96">
        <f>AB16</f>
        <v>2</v>
      </c>
      <c r="Z15" s="55"/>
      <c r="AA15" s="100" t="s">
        <v>41</v>
      </c>
      <c r="AB15" s="56">
        <v>1.9</v>
      </c>
      <c r="AC15" s="101">
        <f>AB15*7</f>
        <v>13.299999999999999</v>
      </c>
      <c r="AD15" s="56">
        <f>AB15*5</f>
        <v>9.5</v>
      </c>
      <c r="AE15" s="56" t="s">
        <v>42</v>
      </c>
      <c r="AF15" s="102">
        <f>AC15*4+AD15*9</f>
        <v>138.69999999999999</v>
      </c>
    </row>
    <row r="16" spans="1:32" ht="27.95" customHeight="1">
      <c r="A16" s="669" t="s">
        <v>196</v>
      </c>
      <c r="B16" s="89" t="s">
        <v>43</v>
      </c>
      <c r="C16" s="835"/>
      <c r="D16" s="353"/>
      <c r="E16" s="353"/>
      <c r="F16" s="351"/>
      <c r="G16" s="354" t="s">
        <v>204</v>
      </c>
      <c r="H16" s="356"/>
      <c r="I16" s="354">
        <v>10</v>
      </c>
      <c r="J16" s="799"/>
      <c r="K16" s="799"/>
      <c r="L16" s="799"/>
      <c r="M16" s="364"/>
      <c r="N16" s="364"/>
      <c r="O16" s="364"/>
      <c r="P16" s="368"/>
      <c r="Q16" s="369"/>
      <c r="R16" s="368"/>
      <c r="S16" s="376"/>
      <c r="T16" s="377"/>
      <c r="U16" s="375"/>
      <c r="V16" s="837"/>
      <c r="W16" s="94">
        <v>23</v>
      </c>
      <c r="X16" s="99" t="s">
        <v>44</v>
      </c>
      <c r="Y16" s="96">
        <f>AB17</f>
        <v>2.5</v>
      </c>
      <c r="Z16" s="68"/>
      <c r="AA16" s="55" t="s">
        <v>45</v>
      </c>
      <c r="AB16" s="56">
        <v>2</v>
      </c>
      <c r="AC16" s="56">
        <f>AB16*1</f>
        <v>2</v>
      </c>
      <c r="AD16" s="56" t="s">
        <v>42</v>
      </c>
      <c r="AE16" s="56">
        <f>AB16*5</f>
        <v>10</v>
      </c>
      <c r="AF16" s="56">
        <f>AC16*4+AE16*4</f>
        <v>48</v>
      </c>
    </row>
    <row r="17" spans="1:32" ht="27.95" customHeight="1">
      <c r="A17" s="491"/>
      <c r="B17" s="839" t="s">
        <v>258</v>
      </c>
      <c r="C17" s="835"/>
      <c r="D17" s="670"/>
      <c r="E17" s="353"/>
      <c r="F17" s="351"/>
      <c r="G17" s="355"/>
      <c r="H17" s="354"/>
      <c r="I17" s="354"/>
      <c r="J17" s="799"/>
      <c r="K17" s="799"/>
      <c r="L17" s="799"/>
      <c r="M17" s="363"/>
      <c r="N17" s="363"/>
      <c r="O17" s="363"/>
      <c r="P17" s="368"/>
      <c r="Q17" s="369"/>
      <c r="R17" s="368"/>
      <c r="S17" s="376"/>
      <c r="T17" s="379"/>
      <c r="U17" s="375"/>
      <c r="V17" s="837"/>
      <c r="W17" s="98" t="s">
        <v>3</v>
      </c>
      <c r="X17" s="99" t="s">
        <v>47</v>
      </c>
      <c r="Y17" s="96">
        <f>AB18</f>
        <v>0</v>
      </c>
      <c r="Z17" s="55"/>
      <c r="AA17" s="55" t="s">
        <v>48</v>
      </c>
      <c r="AB17" s="56">
        <v>2.5</v>
      </c>
      <c r="AC17" s="56"/>
      <c r="AD17" s="56">
        <f>AB17*5</f>
        <v>12.5</v>
      </c>
      <c r="AE17" s="56" t="s">
        <v>42</v>
      </c>
      <c r="AF17" s="56">
        <f>AD17*9</f>
        <v>112.5</v>
      </c>
    </row>
    <row r="18" spans="1:32" ht="27.95" customHeight="1">
      <c r="B18" s="839"/>
      <c r="C18" s="835"/>
      <c r="D18" s="353"/>
      <c r="E18" s="490"/>
      <c r="F18" s="673"/>
      <c r="G18" s="673"/>
      <c r="H18" s="672"/>
      <c r="I18" s="354"/>
      <c r="J18" s="361"/>
      <c r="K18" s="361"/>
      <c r="L18" s="360"/>
      <c r="M18" s="363"/>
      <c r="N18" s="367"/>
      <c r="O18" s="366"/>
      <c r="P18" s="368"/>
      <c r="Q18" s="369"/>
      <c r="R18" s="368"/>
      <c r="S18" s="376"/>
      <c r="T18" s="375"/>
      <c r="U18" s="375"/>
      <c r="V18" s="837"/>
      <c r="W18" s="94">
        <f>AC19</f>
        <v>26.7</v>
      </c>
      <c r="X18" s="106" t="s">
        <v>49</v>
      </c>
      <c r="Y18" s="96">
        <v>0</v>
      </c>
      <c r="Z18" s="68"/>
      <c r="AA18" s="55" t="s">
        <v>50</v>
      </c>
      <c r="AE18" s="55">
        <f>AB18*15</f>
        <v>0</v>
      </c>
    </row>
    <row r="19" spans="1:32" ht="27.95" customHeight="1">
      <c r="B19" s="107" t="s">
        <v>51</v>
      </c>
      <c r="C19" s="108"/>
      <c r="D19" s="353"/>
      <c r="E19" s="353"/>
      <c r="F19" s="351"/>
      <c r="G19" s="357"/>
      <c r="H19" s="356"/>
      <c r="I19" s="354"/>
      <c r="J19" s="361"/>
      <c r="K19" s="362"/>
      <c r="L19" s="360"/>
      <c r="M19" s="366"/>
      <c r="N19" s="367"/>
      <c r="O19" s="365"/>
      <c r="P19" s="368"/>
      <c r="Q19" s="369"/>
      <c r="R19" s="368"/>
      <c r="S19" s="376"/>
      <c r="T19" s="379"/>
      <c r="U19" s="379"/>
      <c r="V19" s="837"/>
      <c r="W19" s="98" t="s">
        <v>52</v>
      </c>
      <c r="X19" s="109"/>
      <c r="Y19" s="96"/>
      <c r="Z19" s="55"/>
      <c r="AC19" s="55">
        <f>SUM(AC14:AC18)</f>
        <v>26.7</v>
      </c>
      <c r="AD19" s="55">
        <f>SUM(AD14:AD18)</f>
        <v>22</v>
      </c>
      <c r="AE19" s="55">
        <f>SUM(AE14:AE18)</f>
        <v>95.5</v>
      </c>
      <c r="AF19" s="55">
        <f>AC19*4+AD19*9+AE19*4</f>
        <v>686.8</v>
      </c>
    </row>
    <row r="20" spans="1:32" ht="27.95" customHeight="1" thickBot="1">
      <c r="B20" s="119"/>
      <c r="C20" s="120"/>
      <c r="D20" s="353"/>
      <c r="E20" s="353"/>
      <c r="F20" s="351"/>
      <c r="G20" s="354"/>
      <c r="H20" s="356"/>
      <c r="I20" s="354"/>
      <c r="J20" s="361"/>
      <c r="K20" s="362"/>
      <c r="L20" s="360"/>
      <c r="M20" s="365"/>
      <c r="N20" s="367"/>
      <c r="O20" s="365"/>
      <c r="P20" s="368"/>
      <c r="Q20" s="370"/>
      <c r="R20" s="368"/>
      <c r="S20" s="375"/>
      <c r="T20" s="377"/>
      <c r="U20" s="375"/>
      <c r="V20" s="838"/>
      <c r="W20" s="94">
        <f>AF19</f>
        <v>686.8</v>
      </c>
      <c r="X20" s="114"/>
      <c r="Y20" s="115"/>
      <c r="Z20" s="68"/>
      <c r="AC20" s="116">
        <f>AC19*4/AF19</f>
        <v>0.15550378567268491</v>
      </c>
      <c r="AD20" s="116">
        <f>AD19*9/AF19</f>
        <v>0.28829353523587653</v>
      </c>
      <c r="AE20" s="116">
        <f>AE19*4/AF19</f>
        <v>0.55620267909143861</v>
      </c>
    </row>
    <row r="21" spans="1:32" s="88" customFormat="1" ht="42">
      <c r="B21" s="81">
        <v>4</v>
      </c>
      <c r="C21" s="835"/>
      <c r="D21" s="82" t="str">
        <f>月菜單!I15</f>
        <v>白米飯</v>
      </c>
      <c r="E21" s="388" t="s">
        <v>22</v>
      </c>
      <c r="F21" s="84" t="s">
        <v>23</v>
      </c>
      <c r="G21" s="82" t="str">
        <f>月菜單!I16</f>
        <v>卡啦雞腿排(炸)</v>
      </c>
      <c r="H21" s="82" t="s">
        <v>59</v>
      </c>
      <c r="I21" s="84" t="s">
        <v>23</v>
      </c>
      <c r="J21" s="82" t="str">
        <f>月菜單!I17</f>
        <v>紅蔥肉醬</v>
      </c>
      <c r="K21" s="392" t="s">
        <v>202</v>
      </c>
      <c r="L21" s="84" t="s">
        <v>23</v>
      </c>
      <c r="M21" s="82" t="str">
        <f>月菜單!I18</f>
        <v>鳥蛋什錦(豆)</v>
      </c>
      <c r="N21" s="392" t="s">
        <v>202</v>
      </c>
      <c r="O21" s="84" t="s">
        <v>23</v>
      </c>
      <c r="P21" s="82" t="str">
        <f>月菜單!I19</f>
        <v>淺色蔬菜</v>
      </c>
      <c r="Q21" s="83" t="s">
        <v>26</v>
      </c>
      <c r="R21" s="84" t="s">
        <v>23</v>
      </c>
      <c r="S21" s="82" t="str">
        <f>月菜單!I20</f>
        <v>豬血湯</v>
      </c>
      <c r="T21" s="82" t="s">
        <v>25</v>
      </c>
      <c r="U21" s="84" t="s">
        <v>23</v>
      </c>
      <c r="V21" s="836"/>
      <c r="W21" s="85" t="s">
        <v>7</v>
      </c>
      <c r="X21" s="122" t="s">
        <v>27</v>
      </c>
      <c r="Y21" s="123">
        <f>AB22</f>
        <v>5.7</v>
      </c>
      <c r="Z21" s="55"/>
      <c r="AA21" s="55"/>
      <c r="AB21" s="56"/>
      <c r="AC21" s="55" t="s">
        <v>28</v>
      </c>
      <c r="AD21" s="55" t="s">
        <v>29</v>
      </c>
      <c r="AE21" s="55" t="s">
        <v>30</v>
      </c>
      <c r="AF21" s="55" t="s">
        <v>31</v>
      </c>
    </row>
    <row r="22" spans="1:32" s="128" customFormat="1" ht="27.75" customHeight="1">
      <c r="B22" s="124" t="s">
        <v>87</v>
      </c>
      <c r="C22" s="835"/>
      <c r="D22" s="382" t="s">
        <v>213</v>
      </c>
      <c r="E22" s="380"/>
      <c r="F22" s="381">
        <v>110</v>
      </c>
      <c r="G22" s="683" t="s">
        <v>292</v>
      </c>
      <c r="H22" s="386"/>
      <c r="I22" s="385">
        <v>40</v>
      </c>
      <c r="J22" s="734" t="s">
        <v>199</v>
      </c>
      <c r="K22" s="674"/>
      <c r="L22" s="674">
        <v>25</v>
      </c>
      <c r="M22" s="683" t="s">
        <v>284</v>
      </c>
      <c r="N22" s="391"/>
      <c r="O22" s="390">
        <v>40</v>
      </c>
      <c r="P22" s="683" t="str">
        <f>P21</f>
        <v>淺色蔬菜</v>
      </c>
      <c r="Q22" s="90"/>
      <c r="R22" s="93">
        <v>100</v>
      </c>
      <c r="S22" s="389" t="s">
        <v>382</v>
      </c>
      <c r="T22" s="146"/>
      <c r="U22" s="90">
        <v>25</v>
      </c>
      <c r="V22" s="837"/>
      <c r="W22" s="94">
        <f>AE27</f>
        <v>95.5</v>
      </c>
      <c r="X22" s="125" t="s">
        <v>60</v>
      </c>
      <c r="Y22" s="126">
        <f>AB23</f>
        <v>1.9</v>
      </c>
      <c r="Z22" s="127"/>
      <c r="AA22" s="79" t="s">
        <v>61</v>
      </c>
      <c r="AB22" s="56">
        <v>5.7</v>
      </c>
      <c r="AC22" s="56">
        <f>AB22*2</f>
        <v>11.4</v>
      </c>
      <c r="AD22" s="56"/>
      <c r="AE22" s="56">
        <f>AB22*15</f>
        <v>85.5</v>
      </c>
      <c r="AF22" s="56">
        <f>AC22*4+AE22*4</f>
        <v>387.6</v>
      </c>
    </row>
    <row r="23" spans="1:32" s="128" customFormat="1" ht="27.95" customHeight="1">
      <c r="B23" s="124">
        <v>7</v>
      </c>
      <c r="C23" s="835"/>
      <c r="D23" s="382"/>
      <c r="E23" s="382"/>
      <c r="F23" s="382"/>
      <c r="G23" s="385"/>
      <c r="H23" s="386"/>
      <c r="I23" s="385"/>
      <c r="J23" s="674" t="s">
        <v>204</v>
      </c>
      <c r="K23" s="674"/>
      <c r="L23" s="674">
        <v>10</v>
      </c>
      <c r="M23" s="683" t="s">
        <v>285</v>
      </c>
      <c r="N23" s="90"/>
      <c r="O23" s="93">
        <v>10</v>
      </c>
      <c r="P23" s="93"/>
      <c r="Q23" s="93"/>
      <c r="R23" s="93"/>
      <c r="S23" s="393"/>
      <c r="T23" s="153"/>
      <c r="U23" s="154"/>
      <c r="V23" s="837"/>
      <c r="W23" s="98" t="s">
        <v>1</v>
      </c>
      <c r="X23" s="129" t="s">
        <v>62</v>
      </c>
      <c r="Y23" s="126">
        <f>AB24</f>
        <v>2</v>
      </c>
      <c r="Z23" s="130"/>
      <c r="AA23" s="100" t="s">
        <v>63</v>
      </c>
      <c r="AB23" s="56">
        <v>1.9</v>
      </c>
      <c r="AC23" s="101">
        <f>AB23*7</f>
        <v>13.299999999999999</v>
      </c>
      <c r="AD23" s="56">
        <f>AB23*5</f>
        <v>9.5</v>
      </c>
      <c r="AE23" s="56" t="s">
        <v>4</v>
      </c>
      <c r="AF23" s="102">
        <f>AC23*4+AD23*9</f>
        <v>138.69999999999999</v>
      </c>
    </row>
    <row r="24" spans="1:32" s="128" customFormat="1" ht="27.95" customHeight="1">
      <c r="B24" s="124" t="s">
        <v>43</v>
      </c>
      <c r="C24" s="835"/>
      <c r="D24" s="382"/>
      <c r="E24" s="382"/>
      <c r="F24" s="382"/>
      <c r="G24" s="385"/>
      <c r="H24" s="386"/>
      <c r="I24" s="385"/>
      <c r="J24" s="674" t="s">
        <v>274</v>
      </c>
      <c r="K24" s="674"/>
      <c r="L24" s="674">
        <v>1</v>
      </c>
      <c r="M24" s="390" t="s">
        <v>219</v>
      </c>
      <c r="N24" s="90"/>
      <c r="O24" s="93">
        <v>10</v>
      </c>
      <c r="P24" s="93"/>
      <c r="Q24" s="105"/>
      <c r="R24" s="93"/>
      <c r="S24" s="149"/>
      <c r="T24" s="175"/>
      <c r="U24" s="154"/>
      <c r="V24" s="837"/>
      <c r="W24" s="94">
        <f>AD27</f>
        <v>22.5</v>
      </c>
      <c r="X24" s="129" t="s">
        <v>64</v>
      </c>
      <c r="Y24" s="126">
        <f>AB25</f>
        <v>2.6</v>
      </c>
      <c r="Z24" s="127"/>
      <c r="AA24" s="55" t="s">
        <v>65</v>
      </c>
      <c r="AB24" s="56">
        <v>2</v>
      </c>
      <c r="AC24" s="56">
        <f>AB24*1</f>
        <v>2</v>
      </c>
      <c r="AD24" s="56" t="s">
        <v>4</v>
      </c>
      <c r="AE24" s="56">
        <f>AB24*5</f>
        <v>10</v>
      </c>
      <c r="AF24" s="56">
        <f>AC24*4+AE24*4</f>
        <v>48</v>
      </c>
    </row>
    <row r="25" spans="1:32" s="128" customFormat="1" ht="27.95" customHeight="1">
      <c r="B25" s="843" t="s">
        <v>66</v>
      </c>
      <c r="C25" s="835"/>
      <c r="D25" s="382"/>
      <c r="E25" s="382"/>
      <c r="F25" s="382"/>
      <c r="G25" s="385"/>
      <c r="H25" s="386"/>
      <c r="I25" s="385"/>
      <c r="J25" s="675"/>
      <c r="K25" s="676"/>
      <c r="L25" s="675"/>
      <c r="M25" s="93" t="s">
        <v>408</v>
      </c>
      <c r="N25" s="498" t="s">
        <v>419</v>
      </c>
      <c r="O25" s="93">
        <v>10</v>
      </c>
      <c r="P25" s="93"/>
      <c r="Q25" s="105"/>
      <c r="R25" s="93"/>
      <c r="S25" s="149"/>
      <c r="T25" s="176"/>
      <c r="U25" s="154"/>
      <c r="V25" s="837"/>
      <c r="W25" s="98" t="s">
        <v>3</v>
      </c>
      <c r="X25" s="129" t="s">
        <v>67</v>
      </c>
      <c r="Y25" s="126">
        <f>AB26</f>
        <v>0</v>
      </c>
      <c r="Z25" s="130"/>
      <c r="AA25" s="55" t="s">
        <v>68</v>
      </c>
      <c r="AB25" s="56">
        <v>2.6</v>
      </c>
      <c r="AC25" s="56"/>
      <c r="AD25" s="56">
        <f>AB25*5</f>
        <v>13</v>
      </c>
      <c r="AE25" s="56" t="s">
        <v>4</v>
      </c>
      <c r="AF25" s="56">
        <f>AD25*9</f>
        <v>117</v>
      </c>
    </row>
    <row r="26" spans="1:32" s="128" customFormat="1" ht="27.95" customHeight="1">
      <c r="B26" s="843"/>
      <c r="C26" s="835"/>
      <c r="D26" s="382"/>
      <c r="E26" s="382"/>
      <c r="F26" s="382"/>
      <c r="G26" s="385"/>
      <c r="H26" s="387"/>
      <c r="I26" s="385"/>
      <c r="J26" s="679"/>
      <c r="K26" s="677"/>
      <c r="L26" s="675"/>
      <c r="M26" s="93"/>
      <c r="N26" s="105"/>
      <c r="O26" s="93"/>
      <c r="P26" s="93"/>
      <c r="Q26" s="105"/>
      <c r="R26" s="93"/>
      <c r="S26" s="146"/>
      <c r="T26" s="105"/>
      <c r="U26" s="93"/>
      <c r="V26" s="837"/>
      <c r="W26" s="94">
        <f>AC27</f>
        <v>26.7</v>
      </c>
      <c r="X26" s="134" t="s">
        <v>69</v>
      </c>
      <c r="Y26" s="126">
        <v>0</v>
      </c>
      <c r="Z26" s="127"/>
      <c r="AA26" s="55" t="s">
        <v>70</v>
      </c>
      <c r="AB26" s="56"/>
      <c r="AC26" s="55"/>
      <c r="AD26" s="55"/>
      <c r="AE26" s="55">
        <f>AB26*15</f>
        <v>0</v>
      </c>
      <c r="AF26" s="55"/>
    </row>
    <row r="27" spans="1:32" s="128" customFormat="1" ht="27.95" customHeight="1">
      <c r="B27" s="107" t="s">
        <v>71</v>
      </c>
      <c r="C27" s="135"/>
      <c r="D27" s="382"/>
      <c r="E27" s="382"/>
      <c r="F27" s="382"/>
      <c r="G27" s="385"/>
      <c r="H27" s="387"/>
      <c r="I27" s="385"/>
      <c r="J27" s="680"/>
      <c r="K27" s="678"/>
      <c r="L27" s="674"/>
      <c r="M27" s="90"/>
      <c r="N27" s="105"/>
      <c r="O27" s="93"/>
      <c r="P27" s="93"/>
      <c r="Q27" s="105"/>
      <c r="R27" s="93"/>
      <c r="S27" s="93"/>
      <c r="T27" s="105"/>
      <c r="U27" s="93"/>
      <c r="V27" s="837"/>
      <c r="W27" s="136" t="s">
        <v>52</v>
      </c>
      <c r="X27" s="137"/>
      <c r="Y27" s="126"/>
      <c r="Z27" s="130"/>
      <c r="AA27" s="55"/>
      <c r="AB27" s="56"/>
      <c r="AC27" s="55">
        <f>SUM(AC22:AC26)</f>
        <v>26.7</v>
      </c>
      <c r="AD27" s="55">
        <f>SUM(AD22:AD26)</f>
        <v>22.5</v>
      </c>
      <c r="AE27" s="55">
        <f>SUM(AE22:AE26)</f>
        <v>95.5</v>
      </c>
      <c r="AF27" s="55">
        <f>AC27*4+AD27*9+AE27*4</f>
        <v>691.3</v>
      </c>
    </row>
    <row r="28" spans="1:32" s="128" customFormat="1" ht="27.95" customHeight="1" thickBot="1">
      <c r="B28" s="138"/>
      <c r="C28" s="139"/>
      <c r="D28" s="384"/>
      <c r="E28" s="382"/>
      <c r="F28" s="383"/>
      <c r="G28" s="385"/>
      <c r="H28" s="387"/>
      <c r="I28" s="385"/>
      <c r="J28" s="681"/>
      <c r="K28" s="678"/>
      <c r="L28" s="674"/>
      <c r="M28" s="93"/>
      <c r="N28" s="105"/>
      <c r="O28" s="93"/>
      <c r="P28" s="93"/>
      <c r="Q28" s="105"/>
      <c r="R28" s="93"/>
      <c r="S28" s="93"/>
      <c r="T28" s="105"/>
      <c r="U28" s="93"/>
      <c r="V28" s="838"/>
      <c r="W28" s="142">
        <f>(W22*4)+(W24*9)+(W26*4)</f>
        <v>691.3</v>
      </c>
      <c r="X28" s="143"/>
      <c r="Y28" s="126"/>
      <c r="Z28" s="127"/>
      <c r="AA28" s="130"/>
      <c r="AB28" s="144"/>
      <c r="AC28" s="116">
        <f>AC27*4/AF27</f>
        <v>0.15449153768262694</v>
      </c>
      <c r="AD28" s="116">
        <f>AD27*9/AF27</f>
        <v>0.29292637060610444</v>
      </c>
      <c r="AE28" s="116">
        <f>AE27*4/AF27</f>
        <v>0.55258209171126871</v>
      </c>
      <c r="AF28" s="130"/>
    </row>
    <row r="29" spans="1:32" s="88" customFormat="1" ht="42">
      <c r="B29" s="81">
        <v>4</v>
      </c>
      <c r="C29" s="835"/>
      <c r="D29" s="82" t="str">
        <f>月菜單!M15</f>
        <v>地瓜飯</v>
      </c>
      <c r="E29" s="83" t="s">
        <v>55</v>
      </c>
      <c r="F29" s="84" t="s">
        <v>54</v>
      </c>
      <c r="G29" s="82" t="str">
        <f>月菜單!M16</f>
        <v>照燒豬排</v>
      </c>
      <c r="H29" s="82" t="s">
        <v>79</v>
      </c>
      <c r="I29" s="84" t="s">
        <v>23</v>
      </c>
      <c r="J29" s="82" t="str">
        <f>月菜單!M17</f>
        <v>日式炊蛋</v>
      </c>
      <c r="K29" s="396" t="s">
        <v>22</v>
      </c>
      <c r="L29" s="84" t="s">
        <v>23</v>
      </c>
      <c r="M29" s="82" t="str">
        <f>月菜單!M18</f>
        <v>起司焗洋芋</v>
      </c>
      <c r="N29" s="82" t="s">
        <v>25</v>
      </c>
      <c r="O29" s="84" t="s">
        <v>23</v>
      </c>
      <c r="P29" s="82" t="str">
        <f>月菜單!M19</f>
        <v>深色蔬菜</v>
      </c>
      <c r="Q29" s="83" t="s">
        <v>26</v>
      </c>
      <c r="R29" s="84" t="s">
        <v>23</v>
      </c>
      <c r="S29" s="82" t="str">
        <f>月菜單!M20</f>
        <v>味噌豆腐湯(豆)</v>
      </c>
      <c r="T29" s="82" t="s">
        <v>53</v>
      </c>
      <c r="U29" s="84" t="s">
        <v>54</v>
      </c>
      <c r="V29" s="836"/>
      <c r="W29" s="85" t="s">
        <v>2</v>
      </c>
      <c r="X29" s="86" t="s">
        <v>81</v>
      </c>
      <c r="Y29" s="123">
        <f>AB30</f>
        <v>5.7</v>
      </c>
      <c r="Z29" s="55"/>
      <c r="AA29" s="55"/>
      <c r="AB29" s="56"/>
      <c r="AC29" s="55" t="s">
        <v>82</v>
      </c>
      <c r="AD29" s="55" t="s">
        <v>83</v>
      </c>
      <c r="AE29" s="55" t="s">
        <v>84</v>
      </c>
      <c r="AF29" s="55" t="s">
        <v>85</v>
      </c>
    </row>
    <row r="30" spans="1:32" ht="27.95" customHeight="1">
      <c r="B30" s="89" t="s">
        <v>32</v>
      </c>
      <c r="C30" s="835"/>
      <c r="D30" s="90" t="s">
        <v>86</v>
      </c>
      <c r="E30" s="90"/>
      <c r="F30" s="90">
        <v>80</v>
      </c>
      <c r="G30" s="684" t="s">
        <v>244</v>
      </c>
      <c r="H30" s="93"/>
      <c r="I30" s="93">
        <v>50</v>
      </c>
      <c r="J30" s="395" t="s">
        <v>338</v>
      </c>
      <c r="K30" s="394"/>
      <c r="L30" s="394">
        <v>30</v>
      </c>
      <c r="M30" s="399" t="s">
        <v>223</v>
      </c>
      <c r="N30" s="398"/>
      <c r="O30" s="398">
        <v>30</v>
      </c>
      <c r="P30" s="683" t="str">
        <f>P29</f>
        <v>深色蔬菜</v>
      </c>
      <c r="Q30" s="90"/>
      <c r="R30" s="93">
        <v>100</v>
      </c>
      <c r="S30" s="402" t="s">
        <v>205</v>
      </c>
      <c r="T30" s="402" t="s">
        <v>206</v>
      </c>
      <c r="U30" s="402">
        <v>20</v>
      </c>
      <c r="V30" s="837"/>
      <c r="W30" s="94">
        <f>AE35</f>
        <v>95.5</v>
      </c>
      <c r="X30" s="95" t="s">
        <v>36</v>
      </c>
      <c r="Y30" s="126">
        <f>AB31</f>
        <v>1.9</v>
      </c>
      <c r="Z30" s="68"/>
      <c r="AA30" s="79" t="s">
        <v>37</v>
      </c>
      <c r="AB30" s="56">
        <v>5.7</v>
      </c>
      <c r="AC30" s="56">
        <f>AB30*2</f>
        <v>11.4</v>
      </c>
      <c r="AD30" s="56"/>
      <c r="AE30" s="56">
        <f>AB30*15</f>
        <v>85.5</v>
      </c>
      <c r="AF30" s="56">
        <f>AC30*4+AE30*4</f>
        <v>387.6</v>
      </c>
    </row>
    <row r="31" spans="1:32" ht="27.95" customHeight="1">
      <c r="B31" s="89">
        <v>8</v>
      </c>
      <c r="C31" s="835"/>
      <c r="D31" s="90" t="s">
        <v>73</v>
      </c>
      <c r="E31" s="90"/>
      <c r="F31" s="90">
        <v>55</v>
      </c>
      <c r="G31" s="665"/>
      <c r="H31" s="105"/>
      <c r="I31" s="93"/>
      <c r="J31" s="684" t="s">
        <v>339</v>
      </c>
      <c r="K31" s="683"/>
      <c r="L31" s="683" t="s">
        <v>329</v>
      </c>
      <c r="M31" s="399" t="s">
        <v>204</v>
      </c>
      <c r="N31" s="398"/>
      <c r="O31" s="398">
        <v>10</v>
      </c>
      <c r="P31" s="93"/>
      <c r="Q31" s="93"/>
      <c r="R31" s="93"/>
      <c r="S31" s="402" t="s">
        <v>207</v>
      </c>
      <c r="T31" s="402"/>
      <c r="U31" s="402">
        <v>10</v>
      </c>
      <c r="V31" s="837"/>
      <c r="W31" s="98" t="s">
        <v>1</v>
      </c>
      <c r="X31" s="99" t="s">
        <v>40</v>
      </c>
      <c r="Y31" s="126">
        <f>AB32</f>
        <v>2</v>
      </c>
      <c r="Z31" s="55"/>
      <c r="AA31" s="100" t="s">
        <v>41</v>
      </c>
      <c r="AB31" s="56">
        <v>1.9</v>
      </c>
      <c r="AC31" s="101">
        <f>AB31*7</f>
        <v>13.299999999999999</v>
      </c>
      <c r="AD31" s="56">
        <f>AB31*5</f>
        <v>9.5</v>
      </c>
      <c r="AE31" s="56" t="s">
        <v>42</v>
      </c>
      <c r="AF31" s="102">
        <f>AC31*4+AD31*9</f>
        <v>138.69999999999999</v>
      </c>
    </row>
    <row r="32" spans="1:32" ht="27.95" customHeight="1">
      <c r="B32" s="89" t="s">
        <v>43</v>
      </c>
      <c r="C32" s="835"/>
      <c r="D32" s="105"/>
      <c r="E32" s="105"/>
      <c r="F32" s="93"/>
      <c r="G32" s="757"/>
      <c r="H32" s="105"/>
      <c r="I32" s="93"/>
      <c r="J32" s="684"/>
      <c r="K32" s="683"/>
      <c r="L32" s="683"/>
      <c r="M32" s="399" t="s">
        <v>210</v>
      </c>
      <c r="N32" s="398"/>
      <c r="O32" s="398">
        <v>20</v>
      </c>
      <c r="P32" s="93"/>
      <c r="Q32" s="105"/>
      <c r="R32" s="93"/>
      <c r="S32" s="404"/>
      <c r="T32" s="405"/>
      <c r="U32" s="403"/>
      <c r="V32" s="837"/>
      <c r="W32" s="94">
        <f>AD35</f>
        <v>22</v>
      </c>
      <c r="X32" s="99" t="s">
        <v>44</v>
      </c>
      <c r="Y32" s="126">
        <f>AB33</f>
        <v>2.5</v>
      </c>
      <c r="Z32" s="68"/>
      <c r="AA32" s="55" t="s">
        <v>45</v>
      </c>
      <c r="AB32" s="56">
        <v>2</v>
      </c>
      <c r="AC32" s="56">
        <f>AB32*1</f>
        <v>2</v>
      </c>
      <c r="AD32" s="56" t="s">
        <v>42</v>
      </c>
      <c r="AE32" s="56">
        <f>AB32*5</f>
        <v>10</v>
      </c>
      <c r="AF32" s="56">
        <f>AC32*4+AE32*4</f>
        <v>48</v>
      </c>
    </row>
    <row r="33" spans="2:32" ht="27.95" customHeight="1">
      <c r="B33" s="839" t="s">
        <v>75</v>
      </c>
      <c r="C33" s="835"/>
      <c r="D33" s="105"/>
      <c r="E33" s="105"/>
      <c r="F33" s="93"/>
      <c r="G33" s="757"/>
      <c r="H33" s="105"/>
      <c r="I33" s="93"/>
      <c r="J33" s="684"/>
      <c r="K33" s="683"/>
      <c r="L33" s="683"/>
      <c r="M33" s="399" t="s">
        <v>224</v>
      </c>
      <c r="N33" s="398"/>
      <c r="O33" s="398" t="s">
        <v>329</v>
      </c>
      <c r="P33" s="93"/>
      <c r="Q33" s="105"/>
      <c r="R33" s="93"/>
      <c r="S33" s="404"/>
      <c r="T33" s="406"/>
      <c r="U33" s="403"/>
      <c r="V33" s="837"/>
      <c r="W33" s="98" t="s">
        <v>3</v>
      </c>
      <c r="X33" s="99" t="s">
        <v>47</v>
      </c>
      <c r="Y33" s="126">
        <f>AB34</f>
        <v>0</v>
      </c>
      <c r="Z33" s="55"/>
      <c r="AA33" s="55" t="s">
        <v>48</v>
      </c>
      <c r="AB33" s="56">
        <v>2.5</v>
      </c>
      <c r="AC33" s="56"/>
      <c r="AD33" s="56">
        <f>AB33*5</f>
        <v>12.5</v>
      </c>
      <c r="AE33" s="56" t="s">
        <v>42</v>
      </c>
      <c r="AF33" s="56">
        <f>AD33*9</f>
        <v>112.5</v>
      </c>
    </row>
    <row r="34" spans="2:32" ht="27.95" customHeight="1">
      <c r="B34" s="839"/>
      <c r="C34" s="835"/>
      <c r="D34" s="105"/>
      <c r="E34" s="105"/>
      <c r="F34" s="93"/>
      <c r="G34" s="93"/>
      <c r="H34" s="105"/>
      <c r="I34" s="93"/>
      <c r="J34" s="684"/>
      <c r="K34" s="683"/>
      <c r="L34" s="683"/>
      <c r="M34" s="399"/>
      <c r="N34" s="398"/>
      <c r="O34" s="398"/>
      <c r="P34" s="93"/>
      <c r="Q34" s="105"/>
      <c r="R34" s="93"/>
      <c r="S34" s="404"/>
      <c r="T34" s="403"/>
      <c r="U34" s="403"/>
      <c r="V34" s="837"/>
      <c r="W34" s="94">
        <f>AC35</f>
        <v>26.7</v>
      </c>
      <c r="X34" s="106" t="s">
        <v>49</v>
      </c>
      <c r="Y34" s="126">
        <v>0.1</v>
      </c>
      <c r="Z34" s="68"/>
      <c r="AA34" s="55" t="s">
        <v>50</v>
      </c>
      <c r="AB34" s="56">
        <v>0</v>
      </c>
      <c r="AE34" s="55">
        <f>AB34*15</f>
        <v>0</v>
      </c>
    </row>
    <row r="35" spans="2:32" ht="27.95" customHeight="1">
      <c r="B35" s="107" t="s">
        <v>51</v>
      </c>
      <c r="C35" s="108"/>
      <c r="D35" s="105"/>
      <c r="E35" s="105"/>
      <c r="F35" s="93"/>
      <c r="G35" s="93"/>
      <c r="H35" s="105"/>
      <c r="I35" s="93"/>
      <c r="J35" s="395"/>
      <c r="K35" s="397"/>
      <c r="L35" s="394"/>
      <c r="M35" s="399"/>
      <c r="N35" s="398"/>
      <c r="O35" s="398"/>
      <c r="P35" s="93"/>
      <c r="Q35" s="105"/>
      <c r="R35" s="93"/>
      <c r="S35" s="404"/>
      <c r="T35" s="406"/>
      <c r="U35" s="406"/>
      <c r="V35" s="837"/>
      <c r="W35" s="98" t="s">
        <v>52</v>
      </c>
      <c r="X35" s="109"/>
      <c r="Y35" s="126"/>
      <c r="Z35" s="55"/>
      <c r="AC35" s="55">
        <f>SUM(AC30:AC34)</f>
        <v>26.7</v>
      </c>
      <c r="AD35" s="55">
        <f>SUM(AD30:AD34)</f>
        <v>22</v>
      </c>
      <c r="AE35" s="55">
        <f>SUM(AE30:AE34)</f>
        <v>95.5</v>
      </c>
      <c r="AF35" s="55">
        <f>AC35*4+AD35*9+AE35*4</f>
        <v>686.8</v>
      </c>
    </row>
    <row r="36" spans="2:32" ht="27.95" customHeight="1">
      <c r="B36" s="119"/>
      <c r="C36" s="120"/>
      <c r="D36" s="105"/>
      <c r="E36" s="105"/>
      <c r="F36" s="93"/>
      <c r="G36" s="93"/>
      <c r="H36" s="105"/>
      <c r="I36" s="93"/>
      <c r="J36" s="395"/>
      <c r="K36" s="397"/>
      <c r="L36" s="394"/>
      <c r="M36" s="400"/>
      <c r="N36" s="401"/>
      <c r="O36" s="398"/>
      <c r="P36" s="93"/>
      <c r="Q36" s="105"/>
      <c r="R36" s="93"/>
      <c r="S36" s="403"/>
      <c r="T36" s="405"/>
      <c r="U36" s="403"/>
      <c r="V36" s="838"/>
      <c r="W36" s="94">
        <f>(W30*4)+(W32*9)+(W34*4)</f>
        <v>686.8</v>
      </c>
      <c r="X36" s="114"/>
      <c r="Y36" s="126"/>
      <c r="Z36" s="68"/>
      <c r="AC36" s="116">
        <f>AC35*4/AF35</f>
        <v>0.15550378567268491</v>
      </c>
      <c r="AD36" s="116">
        <f>AD35*9/AF35</f>
        <v>0.28829353523587653</v>
      </c>
      <c r="AE36" s="116">
        <f>AE35*4/AF35</f>
        <v>0.55620267909143861</v>
      </c>
    </row>
    <row r="37" spans="2:32" s="88" customFormat="1" ht="42">
      <c r="B37" s="81">
        <v>4</v>
      </c>
      <c r="C37" s="835"/>
      <c r="D37" s="82" t="str">
        <f>月菜單!Q15</f>
        <v>熱炒烏龍麵</v>
      </c>
      <c r="E37" s="736" t="s">
        <v>293</v>
      </c>
      <c r="F37" s="84" t="s">
        <v>23</v>
      </c>
      <c r="G37" s="82" t="str">
        <f>月菜單!Q16</f>
        <v>日式照燒雞翅</v>
      </c>
      <c r="H37" s="82" t="s">
        <v>24</v>
      </c>
      <c r="I37" s="84" t="s">
        <v>23</v>
      </c>
      <c r="J37" s="82" t="str">
        <f>月菜單!Q17</f>
        <v>魚丁拚山藥捲(海炸加)</v>
      </c>
      <c r="K37" s="82" t="s">
        <v>59</v>
      </c>
      <c r="L37" s="84" t="s">
        <v>23</v>
      </c>
      <c r="M37" s="82" t="str">
        <f>月菜單!Q18</f>
        <v>香滷米血(冷)</v>
      </c>
      <c r="N37" s="424" t="s">
        <v>79</v>
      </c>
      <c r="O37" s="84" t="s">
        <v>23</v>
      </c>
      <c r="P37" s="82" t="str">
        <f>月菜單!Q19</f>
        <v>淺色蔬菜</v>
      </c>
      <c r="Q37" s="83" t="s">
        <v>80</v>
      </c>
      <c r="R37" s="84" t="s">
        <v>54</v>
      </c>
      <c r="S37" s="82" t="str">
        <f>月菜單!Q20</f>
        <v>蛋花湯</v>
      </c>
      <c r="T37" s="82" t="s">
        <v>25</v>
      </c>
      <c r="U37" s="84" t="s">
        <v>23</v>
      </c>
      <c r="V37" s="836"/>
      <c r="W37" s="85" t="s">
        <v>2</v>
      </c>
      <c r="X37" s="86" t="s">
        <v>27</v>
      </c>
      <c r="Y37" s="123">
        <f>AB38</f>
        <v>5.7</v>
      </c>
      <c r="Z37" s="55"/>
      <c r="AA37" s="55"/>
      <c r="AB37" s="56"/>
      <c r="AC37" s="55" t="s">
        <v>28</v>
      </c>
      <c r="AD37" s="55" t="s">
        <v>29</v>
      </c>
      <c r="AE37" s="55" t="s">
        <v>30</v>
      </c>
      <c r="AF37" s="55" t="s">
        <v>31</v>
      </c>
    </row>
    <row r="38" spans="2:32" ht="27.95" customHeight="1">
      <c r="B38" s="89" t="s">
        <v>32</v>
      </c>
      <c r="C38" s="835"/>
      <c r="D38" s="784" t="s">
        <v>431</v>
      </c>
      <c r="E38" s="784"/>
      <c r="F38" s="784">
        <v>100</v>
      </c>
      <c r="G38" s="409" t="s">
        <v>225</v>
      </c>
      <c r="H38" s="409"/>
      <c r="I38" s="409">
        <v>50</v>
      </c>
      <c r="J38" s="684" t="s">
        <v>383</v>
      </c>
      <c r="K38" s="684" t="s">
        <v>296</v>
      </c>
      <c r="L38" s="415">
        <v>30</v>
      </c>
      <c r="M38" s="422" t="s">
        <v>384</v>
      </c>
      <c r="N38" s="422" t="s">
        <v>385</v>
      </c>
      <c r="O38" s="422">
        <v>50</v>
      </c>
      <c r="P38" s="734" t="str">
        <f>P37</f>
        <v>淺色蔬菜</v>
      </c>
      <c r="Q38" s="90"/>
      <c r="R38" s="93">
        <v>100</v>
      </c>
      <c r="S38" s="423" t="s">
        <v>76</v>
      </c>
      <c r="T38" s="90"/>
      <c r="U38" s="90">
        <v>30</v>
      </c>
      <c r="V38" s="837"/>
      <c r="W38" s="94">
        <f>AE43</f>
        <v>95.5</v>
      </c>
      <c r="X38" s="95" t="s">
        <v>36</v>
      </c>
      <c r="Y38" s="126">
        <f>AB39</f>
        <v>1.9</v>
      </c>
      <c r="Z38" s="68"/>
      <c r="AA38" s="79" t="s">
        <v>37</v>
      </c>
      <c r="AB38" s="56">
        <v>5.7</v>
      </c>
      <c r="AC38" s="56">
        <f>AB38*2</f>
        <v>11.4</v>
      </c>
      <c r="AD38" s="56"/>
      <c r="AE38" s="56">
        <f>AB38*15</f>
        <v>85.5</v>
      </c>
      <c r="AF38" s="56">
        <f>AC38*4+AE38*4</f>
        <v>387.6</v>
      </c>
    </row>
    <row r="39" spans="2:32" ht="27.95" customHeight="1">
      <c r="B39" s="89">
        <v>9</v>
      </c>
      <c r="C39" s="835"/>
      <c r="D39" s="784" t="s">
        <v>216</v>
      </c>
      <c r="E39" s="784"/>
      <c r="F39" s="784">
        <v>20</v>
      </c>
      <c r="G39" s="409"/>
      <c r="H39" s="409"/>
      <c r="I39" s="409"/>
      <c r="J39" s="415" t="s">
        <v>417</v>
      </c>
      <c r="K39" s="415" t="s">
        <v>418</v>
      </c>
      <c r="L39" s="415">
        <v>40</v>
      </c>
      <c r="M39" s="422"/>
      <c r="N39" s="422"/>
      <c r="O39" s="422"/>
      <c r="P39" s="734"/>
      <c r="Q39" s="90"/>
      <c r="R39" s="93"/>
      <c r="S39" s="423" t="s">
        <v>229</v>
      </c>
      <c r="T39" s="90"/>
      <c r="U39" s="90">
        <v>10</v>
      </c>
      <c r="V39" s="837"/>
      <c r="W39" s="98" t="s">
        <v>1</v>
      </c>
      <c r="X39" s="99" t="s">
        <v>40</v>
      </c>
      <c r="Y39" s="126">
        <f>AB40</f>
        <v>2</v>
      </c>
      <c r="Z39" s="55"/>
      <c r="AA39" s="100" t="s">
        <v>41</v>
      </c>
      <c r="AB39" s="56">
        <v>1.9</v>
      </c>
      <c r="AC39" s="101">
        <f>AB39*7</f>
        <v>13.299999999999999</v>
      </c>
      <c r="AD39" s="56">
        <f>AB39*5</f>
        <v>9.5</v>
      </c>
      <c r="AE39" s="56" t="s">
        <v>42</v>
      </c>
      <c r="AF39" s="102">
        <f>AC39*4+AD39*9</f>
        <v>138.69999999999999</v>
      </c>
    </row>
    <row r="40" spans="2:32" ht="27.95" customHeight="1">
      <c r="B40" s="89" t="s">
        <v>43</v>
      </c>
      <c r="C40" s="835"/>
      <c r="D40" s="783" t="s">
        <v>220</v>
      </c>
      <c r="E40" s="783"/>
      <c r="F40" s="784">
        <v>5</v>
      </c>
      <c r="G40" s="409"/>
      <c r="H40" s="410"/>
      <c r="I40" s="409"/>
      <c r="J40" s="419"/>
      <c r="K40" s="415"/>
      <c r="L40" s="415"/>
      <c r="M40" s="422"/>
      <c r="N40" s="425"/>
      <c r="O40" s="422"/>
      <c r="P40" s="734"/>
      <c r="Q40" s="90"/>
      <c r="R40" s="93"/>
      <c r="S40" s="423" t="s">
        <v>221</v>
      </c>
      <c r="T40" s="90"/>
      <c r="U40" s="90">
        <v>5</v>
      </c>
      <c r="V40" s="837"/>
      <c r="W40" s="94">
        <f>(Y38*5)+(Y40*5)</f>
        <v>21.5</v>
      </c>
      <c r="X40" s="99" t="s">
        <v>44</v>
      </c>
      <c r="Y40" s="126">
        <f>AB41</f>
        <v>2.4</v>
      </c>
      <c r="Z40" s="68"/>
      <c r="AA40" s="55" t="s">
        <v>45</v>
      </c>
      <c r="AB40" s="56">
        <v>2</v>
      </c>
      <c r="AC40" s="56">
        <f>AB40*1</f>
        <v>2</v>
      </c>
      <c r="AD40" s="56" t="s">
        <v>42</v>
      </c>
      <c r="AE40" s="56">
        <f>AB40*5</f>
        <v>10</v>
      </c>
      <c r="AF40" s="56">
        <f>AC40*4+AE40*4</f>
        <v>48</v>
      </c>
    </row>
    <row r="41" spans="2:32" ht="27.95" customHeight="1">
      <c r="B41" s="839" t="s">
        <v>77</v>
      </c>
      <c r="C41" s="835"/>
      <c r="D41" s="423"/>
      <c r="E41" s="745"/>
      <c r="F41" s="422"/>
      <c r="G41" s="409"/>
      <c r="H41" s="410"/>
      <c r="I41" s="409"/>
      <c r="J41" s="419"/>
      <c r="K41" s="416"/>
      <c r="L41" s="415"/>
      <c r="M41" s="422"/>
      <c r="N41" s="425"/>
      <c r="O41" s="422"/>
      <c r="P41" s="93"/>
      <c r="Q41" s="90"/>
      <c r="R41" s="93"/>
      <c r="S41" s="93"/>
      <c r="T41" s="93"/>
      <c r="U41" s="93"/>
      <c r="V41" s="837"/>
      <c r="W41" s="98" t="s">
        <v>3</v>
      </c>
      <c r="X41" s="99" t="s">
        <v>47</v>
      </c>
      <c r="Y41" s="126">
        <f>AB42</f>
        <v>0</v>
      </c>
      <c r="Z41" s="55"/>
      <c r="AA41" s="55" t="s">
        <v>48</v>
      </c>
      <c r="AB41" s="56">
        <v>2.4</v>
      </c>
      <c r="AC41" s="56"/>
      <c r="AD41" s="56">
        <f>AB41*5</f>
        <v>12</v>
      </c>
      <c r="AE41" s="56" t="s">
        <v>42</v>
      </c>
      <c r="AF41" s="56">
        <f>AD41*9</f>
        <v>108</v>
      </c>
    </row>
    <row r="42" spans="2:32" ht="27.95" customHeight="1">
      <c r="B42" s="839"/>
      <c r="C42" s="835"/>
      <c r="D42" s="642"/>
      <c r="E42" s="745"/>
      <c r="F42" s="422"/>
      <c r="G42" s="411"/>
      <c r="H42" s="410"/>
      <c r="I42" s="408"/>
      <c r="J42" s="414"/>
      <c r="K42" s="416"/>
      <c r="L42" s="414"/>
      <c r="M42" s="421"/>
      <c r="N42" s="420"/>
      <c r="O42" s="421"/>
      <c r="P42" s="93"/>
      <c r="Q42" s="105"/>
      <c r="R42" s="93"/>
      <c r="S42" s="90"/>
      <c r="T42" s="105"/>
      <c r="U42" s="90"/>
      <c r="V42" s="837"/>
      <c r="W42" s="94">
        <f>(Y38*7)+(Y37*2)+(Y39*1)</f>
        <v>26.7</v>
      </c>
      <c r="X42" s="106" t="s">
        <v>49</v>
      </c>
      <c r="Y42" s="126">
        <v>0</v>
      </c>
      <c r="Z42" s="68"/>
      <c r="AA42" s="55" t="s">
        <v>50</v>
      </c>
      <c r="AE42" s="55">
        <f>AB42*15</f>
        <v>0</v>
      </c>
    </row>
    <row r="43" spans="2:32" ht="27.95" customHeight="1">
      <c r="B43" s="107" t="s">
        <v>51</v>
      </c>
      <c r="C43" s="108"/>
      <c r="D43" s="642"/>
      <c r="E43" s="745"/>
      <c r="F43" s="422"/>
      <c r="G43" s="408"/>
      <c r="H43" s="410"/>
      <c r="I43" s="408"/>
      <c r="J43" s="415"/>
      <c r="K43" s="416"/>
      <c r="L43" s="414"/>
      <c r="M43" s="428"/>
      <c r="N43" s="425"/>
      <c r="O43" s="422"/>
      <c r="P43" s="93"/>
      <c r="Q43" s="105"/>
      <c r="R43" s="93"/>
      <c r="S43" s="118"/>
      <c r="T43" s="105"/>
      <c r="U43" s="90"/>
      <c r="V43" s="837"/>
      <c r="W43" s="98" t="s">
        <v>52</v>
      </c>
      <c r="X43" s="109"/>
      <c r="Y43" s="126"/>
      <c r="Z43" s="55"/>
      <c r="AC43" s="55">
        <f>SUM(AC38:AC42)</f>
        <v>26.7</v>
      </c>
      <c r="AD43" s="55">
        <f>SUM(AD38:AD42)</f>
        <v>21.5</v>
      </c>
      <c r="AE43" s="55">
        <f>SUM(AE38:AE42)</f>
        <v>95.5</v>
      </c>
      <c r="AF43" s="55">
        <f>AC43*4+AD43*9+AE43*4</f>
        <v>682.3</v>
      </c>
    </row>
    <row r="44" spans="2:32" ht="27.95" customHeight="1" thickBot="1">
      <c r="B44" s="178"/>
      <c r="C44" s="120"/>
      <c r="D44" s="426"/>
      <c r="E44" s="743"/>
      <c r="F44" s="407"/>
      <c r="G44" s="413"/>
      <c r="H44" s="412"/>
      <c r="I44" s="413"/>
      <c r="J44" s="418"/>
      <c r="K44" s="417"/>
      <c r="L44" s="418"/>
      <c r="M44" s="427"/>
      <c r="N44" s="426"/>
      <c r="O44" s="427"/>
      <c r="P44" s="141"/>
      <c r="Q44" s="160"/>
      <c r="R44" s="141"/>
      <c r="S44" s="141"/>
      <c r="T44" s="160"/>
      <c r="U44" s="141"/>
      <c r="V44" s="838"/>
      <c r="W44" s="94">
        <f>(W38*4)+(W40*9)+(W42*4)</f>
        <v>682.3</v>
      </c>
      <c r="X44" s="114"/>
      <c r="Y44" s="148"/>
      <c r="Z44" s="68"/>
      <c r="AC44" s="116">
        <f>AC43*4/AF43</f>
        <v>0.15652938590063023</v>
      </c>
      <c r="AD44" s="116">
        <f>AD43*9/AF43</f>
        <v>0.28359958962333287</v>
      </c>
      <c r="AE44" s="116">
        <f>AE43*4/AF43</f>
        <v>0.55987102447603698</v>
      </c>
    </row>
    <row r="45" spans="2:32" ht="49.5" customHeight="1">
      <c r="C45" s="55"/>
      <c r="D45" s="848"/>
      <c r="E45" s="848"/>
      <c r="F45" s="848"/>
      <c r="G45" s="848"/>
      <c r="H45" s="848"/>
      <c r="I45" s="848"/>
      <c r="J45" s="848"/>
      <c r="K45" s="848"/>
      <c r="L45" s="848"/>
      <c r="M45" s="848"/>
      <c r="N45" s="848"/>
      <c r="O45" s="848"/>
      <c r="P45" s="848"/>
      <c r="Q45" s="848"/>
      <c r="R45" s="848"/>
      <c r="S45" s="848"/>
      <c r="T45" s="848"/>
      <c r="U45" s="848"/>
      <c r="V45" s="848"/>
      <c r="W45" s="848"/>
      <c r="X45" s="848"/>
      <c r="Y45" s="848"/>
      <c r="Z45" s="164"/>
    </row>
    <row r="46" spans="2:32">
      <c r="B46" s="56"/>
      <c r="D46" s="844"/>
      <c r="E46" s="844"/>
      <c r="F46" s="845"/>
      <c r="G46" s="845"/>
      <c r="H46" s="165"/>
      <c r="I46" s="55"/>
      <c r="J46" s="55"/>
      <c r="K46" s="165"/>
      <c r="L46" s="55"/>
      <c r="N46" s="165"/>
      <c r="O46" s="55"/>
      <c r="Q46" s="165"/>
      <c r="R46" s="55"/>
      <c r="T46" s="165"/>
      <c r="U46" s="55"/>
      <c r="V46" s="166"/>
      <c r="Y46" s="169"/>
    </row>
    <row r="47" spans="2:32">
      <c r="Y47" s="169"/>
    </row>
    <row r="48" spans="2:32">
      <c r="Y48" s="169"/>
    </row>
    <row r="49" spans="12:32">
      <c r="Y49" s="169"/>
    </row>
    <row r="50" spans="12:32">
      <c r="Y50" s="169"/>
    </row>
    <row r="51" spans="12:32">
      <c r="L51" s="163"/>
      <c r="N51" s="97"/>
      <c r="O51" s="163"/>
      <c r="Q51" s="170"/>
      <c r="R51" s="167"/>
      <c r="S51" s="168"/>
      <c r="T51" s="169"/>
      <c r="V51" s="55"/>
      <c r="W51" s="56"/>
      <c r="X51" s="55"/>
      <c r="Y51" s="55"/>
      <c r="Z51" s="55"/>
      <c r="AB51" s="97"/>
      <c r="AC51" s="97"/>
      <c r="AD51" s="97"/>
      <c r="AE51" s="97"/>
      <c r="AF51" s="97"/>
    </row>
    <row r="52" spans="12:32">
      <c r="L52" s="163"/>
      <c r="N52" s="97"/>
      <c r="O52" s="163"/>
      <c r="Q52" s="170"/>
      <c r="R52" s="167"/>
      <c r="S52" s="168"/>
      <c r="T52" s="169"/>
      <c r="V52" s="55"/>
      <c r="W52" s="56"/>
      <c r="X52" s="55"/>
      <c r="Y52" s="55"/>
      <c r="Z52" s="55"/>
      <c r="AB52" s="97"/>
      <c r="AC52" s="97"/>
      <c r="AD52" s="97"/>
      <c r="AE52" s="97"/>
      <c r="AF52" s="97"/>
    </row>
    <row r="53" spans="12:32">
      <c r="L53" s="163"/>
      <c r="N53" s="97"/>
      <c r="O53" s="163"/>
      <c r="Q53" s="170"/>
      <c r="R53" s="167"/>
      <c r="S53" s="168"/>
      <c r="T53" s="171"/>
      <c r="V53" s="55"/>
      <c r="W53" s="56"/>
      <c r="X53" s="55"/>
      <c r="Y53" s="55"/>
      <c r="Z53" s="55"/>
      <c r="AB53" s="97"/>
      <c r="AC53" s="97"/>
      <c r="AD53" s="97"/>
      <c r="AE53" s="97"/>
      <c r="AF53" s="97"/>
    </row>
    <row r="54" spans="12:32">
      <c r="L54" s="163"/>
      <c r="N54" s="97"/>
      <c r="O54" s="163"/>
      <c r="Q54" s="170"/>
      <c r="R54" s="167"/>
      <c r="S54" s="168"/>
      <c r="T54" s="171"/>
      <c r="V54" s="55"/>
      <c r="W54" s="56"/>
      <c r="X54" s="55"/>
      <c r="Y54" s="55"/>
      <c r="Z54" s="55"/>
      <c r="AB54" s="97"/>
      <c r="AC54" s="97"/>
      <c r="AD54" s="97"/>
      <c r="AE54" s="97"/>
      <c r="AF54" s="97"/>
    </row>
  </sheetData>
  <mergeCells count="19">
    <mergeCell ref="C37:C42"/>
    <mergeCell ref="V37:V44"/>
    <mergeCell ref="B41:B42"/>
    <mergeCell ref="D46:G46"/>
    <mergeCell ref="D45:Y45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ageMargins left="0.97" right="0.17" top="0.18" bottom="0.17" header="0.5" footer="0.23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view="pageBreakPreview" topLeftCell="A11" zoomScale="55" zoomScaleNormal="55" zoomScaleSheetLayoutView="55" workbookViewId="0">
      <selection activeCell="O26" sqref="O26"/>
    </sheetView>
  </sheetViews>
  <sheetFormatPr defaultColWidth="9" defaultRowHeight="20.25"/>
  <cols>
    <col min="1" max="1" width="1.875" style="97" customWidth="1"/>
    <col min="2" max="2" width="4.875" style="162" customWidth="1"/>
    <col min="3" max="3" width="0" style="97" hidden="1" customWidth="1"/>
    <col min="4" max="4" width="17.125" style="97" customWidth="1"/>
    <col min="5" max="5" width="7.125" style="163" customWidth="1"/>
    <col min="6" max="6" width="9.625" style="97" customWidth="1"/>
    <col min="7" max="7" width="18.625" style="97" customWidth="1"/>
    <col min="8" max="8" width="5.625" style="163" customWidth="1"/>
    <col min="9" max="9" width="9.625" style="97" customWidth="1"/>
    <col min="10" max="10" width="18.625" style="97" customWidth="1"/>
    <col min="11" max="11" width="5.625" style="163" customWidth="1"/>
    <col min="12" max="12" width="9.625" style="97" customWidth="1"/>
    <col min="13" max="13" width="18.625" style="97" customWidth="1"/>
    <col min="14" max="14" width="5.625" style="163" customWidth="1"/>
    <col min="15" max="15" width="9.625" style="97" customWidth="1"/>
    <col min="16" max="16" width="18.625" style="97" customWidth="1"/>
    <col min="17" max="17" width="5.625" style="163" customWidth="1"/>
    <col min="18" max="18" width="9.625" style="97" customWidth="1"/>
    <col min="19" max="19" width="18.625" style="97" customWidth="1"/>
    <col min="20" max="20" width="5.625" style="163" customWidth="1"/>
    <col min="21" max="21" width="9.625" style="9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97" customWidth="1"/>
    <col min="27" max="27" width="6" style="55" customWidth="1"/>
    <col min="28" max="28" width="5.5" style="56" customWidth="1"/>
    <col min="29" max="29" width="7.75" style="55" customWidth="1"/>
    <col min="30" max="30" width="8" style="55" customWidth="1"/>
    <col min="31" max="31" width="7.875" style="55" customWidth="1"/>
    <col min="32" max="32" width="7.5" style="55" customWidth="1"/>
    <col min="33" max="34" width="9" style="97" customWidth="1"/>
    <col min="35" max="16384" width="9" style="97"/>
  </cols>
  <sheetData>
    <row r="1" spans="1:32" s="55" customFormat="1" ht="38.25">
      <c r="B1" s="840" t="s">
        <v>445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54"/>
      <c r="AB1" s="56"/>
    </row>
    <row r="2" spans="1:32" s="55" customFormat="1" ht="13.5" customHeight="1">
      <c r="B2" s="841"/>
      <c r="C2" s="842"/>
      <c r="D2" s="842"/>
      <c r="E2" s="842"/>
      <c r="F2" s="842"/>
      <c r="G2" s="842"/>
      <c r="H2" s="57"/>
      <c r="I2" s="54"/>
      <c r="J2" s="54"/>
      <c r="K2" s="57"/>
      <c r="L2" s="54"/>
      <c r="M2" s="54"/>
      <c r="N2" s="57"/>
      <c r="O2" s="54"/>
      <c r="P2" s="54"/>
      <c r="Q2" s="57"/>
      <c r="R2" s="54"/>
      <c r="S2" s="54"/>
      <c r="T2" s="57"/>
      <c r="U2" s="54"/>
      <c r="V2" s="58"/>
      <c r="W2" s="59"/>
      <c r="X2" s="60"/>
      <c r="Y2" s="59"/>
      <c r="Z2" s="54"/>
      <c r="AB2" s="56"/>
    </row>
    <row r="3" spans="1:32" s="55" customFormat="1" ht="32.25" customHeight="1" thickBot="1">
      <c r="B3" s="61" t="s">
        <v>10</v>
      </c>
      <c r="C3" s="17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63"/>
      <c r="U3" s="63"/>
      <c r="V3" s="64"/>
      <c r="W3" s="65"/>
      <c r="X3" s="66"/>
      <c r="Y3" s="67"/>
      <c r="Z3" s="68"/>
      <c r="AB3" s="56"/>
    </row>
    <row r="4" spans="1:32" s="80" customFormat="1" ht="157.5">
      <c r="B4" s="69" t="s">
        <v>11</v>
      </c>
      <c r="C4" s="70" t="s">
        <v>12</v>
      </c>
      <c r="D4" s="71" t="s">
        <v>13</v>
      </c>
      <c r="E4" s="72" t="s">
        <v>14</v>
      </c>
      <c r="F4" s="71"/>
      <c r="G4" s="71" t="s">
        <v>15</v>
      </c>
      <c r="H4" s="72" t="s">
        <v>14</v>
      </c>
      <c r="I4" s="71"/>
      <c r="J4" s="71" t="s">
        <v>16</v>
      </c>
      <c r="K4" s="72" t="s">
        <v>14</v>
      </c>
      <c r="L4" s="173"/>
      <c r="M4" s="71" t="s">
        <v>16</v>
      </c>
      <c r="N4" s="72" t="s">
        <v>14</v>
      </c>
      <c r="O4" s="71"/>
      <c r="P4" s="71" t="s">
        <v>16</v>
      </c>
      <c r="Q4" s="72" t="s">
        <v>14</v>
      </c>
      <c r="R4" s="71"/>
      <c r="S4" s="73" t="s">
        <v>17</v>
      </c>
      <c r="T4" s="72" t="s">
        <v>14</v>
      </c>
      <c r="U4" s="71"/>
      <c r="V4" s="74" t="s">
        <v>78</v>
      </c>
      <c r="W4" s="75" t="s">
        <v>19</v>
      </c>
      <c r="X4" s="76" t="s">
        <v>20</v>
      </c>
      <c r="Y4" s="77" t="s">
        <v>21</v>
      </c>
      <c r="Z4" s="78"/>
      <c r="AA4" s="79"/>
      <c r="AB4" s="56"/>
      <c r="AC4" s="55"/>
      <c r="AD4" s="55"/>
      <c r="AE4" s="55"/>
      <c r="AF4" s="55"/>
    </row>
    <row r="5" spans="1:32" s="88" customFormat="1" ht="65.099999999999994" customHeight="1">
      <c r="B5" s="81">
        <v>4</v>
      </c>
      <c r="C5" s="835"/>
      <c r="D5" s="82" t="str">
        <f>月菜單!A25</f>
        <v>白米飯</v>
      </c>
      <c r="E5" s="83" t="s">
        <v>22</v>
      </c>
      <c r="F5" s="84" t="s">
        <v>23</v>
      </c>
      <c r="G5" s="82" t="str">
        <f>月菜單!A26</f>
        <v>蔥燒豬里肌</v>
      </c>
      <c r="H5" s="481" t="s">
        <v>25</v>
      </c>
      <c r="I5" s="84" t="s">
        <v>23</v>
      </c>
      <c r="J5" s="82" t="str">
        <f>月菜單!A27</f>
        <v>甜心唐揚雞丁</v>
      </c>
      <c r="K5" s="436" t="s">
        <v>25</v>
      </c>
      <c r="L5" s="84" t="s">
        <v>23</v>
      </c>
      <c r="M5" s="82" t="str">
        <f>月菜單!A28</f>
        <v>白菜滷</v>
      </c>
      <c r="N5" s="82" t="s">
        <v>25</v>
      </c>
      <c r="O5" s="84" t="s">
        <v>23</v>
      </c>
      <c r="P5" s="82" t="str">
        <f>月菜單!A29</f>
        <v>深色蔬菜</v>
      </c>
      <c r="Q5" s="83" t="s">
        <v>26</v>
      </c>
      <c r="R5" s="84" t="s">
        <v>23</v>
      </c>
      <c r="S5" s="82" t="str">
        <f>月菜單!A30</f>
        <v>蘿蔔湯</v>
      </c>
      <c r="T5" s="82" t="s">
        <v>25</v>
      </c>
      <c r="U5" s="84" t="s">
        <v>23</v>
      </c>
      <c r="V5" s="836"/>
      <c r="W5" s="85" t="s">
        <v>2</v>
      </c>
      <c r="X5" s="122" t="s">
        <v>27</v>
      </c>
      <c r="Y5" s="87">
        <f>AB6</f>
        <v>5.7</v>
      </c>
      <c r="Z5" s="55"/>
      <c r="AA5" s="55"/>
      <c r="AB5" s="56"/>
      <c r="AC5" s="55" t="s">
        <v>28</v>
      </c>
      <c r="AD5" s="55" t="s">
        <v>29</v>
      </c>
      <c r="AE5" s="55" t="s">
        <v>30</v>
      </c>
      <c r="AF5" s="55" t="s">
        <v>31</v>
      </c>
    </row>
    <row r="6" spans="1:32" ht="27.95" customHeight="1">
      <c r="B6" s="89" t="s">
        <v>32</v>
      </c>
      <c r="C6" s="835"/>
      <c r="D6" s="90" t="s">
        <v>33</v>
      </c>
      <c r="E6" s="91"/>
      <c r="F6" s="92">
        <v>110</v>
      </c>
      <c r="G6" s="430" t="s">
        <v>232</v>
      </c>
      <c r="H6" s="431"/>
      <c r="I6" s="666">
        <v>50</v>
      </c>
      <c r="J6" s="744" t="s">
        <v>234</v>
      </c>
      <c r="K6" s="684"/>
      <c r="L6" s="744">
        <v>15</v>
      </c>
      <c r="M6" s="442" t="s">
        <v>212</v>
      </c>
      <c r="N6" s="442"/>
      <c r="O6" s="442">
        <v>40</v>
      </c>
      <c r="P6" s="93" t="str">
        <f>P5</f>
        <v>深色蔬菜</v>
      </c>
      <c r="Q6" s="90"/>
      <c r="R6" s="93">
        <v>100</v>
      </c>
      <c r="S6" s="448" t="s">
        <v>209</v>
      </c>
      <c r="T6" s="449"/>
      <c r="U6" s="447">
        <v>35</v>
      </c>
      <c r="V6" s="837"/>
      <c r="W6" s="94">
        <f>AE11</f>
        <v>96.5</v>
      </c>
      <c r="X6" s="125" t="s">
        <v>36</v>
      </c>
      <c r="Y6" s="96">
        <f>AB7</f>
        <v>1.9</v>
      </c>
      <c r="Z6" s="68"/>
      <c r="AA6" s="79" t="s">
        <v>37</v>
      </c>
      <c r="AB6" s="56">
        <v>5.7</v>
      </c>
      <c r="AC6" s="56">
        <f>AB6*2</f>
        <v>11.4</v>
      </c>
      <c r="AD6" s="56"/>
      <c r="AE6" s="56">
        <f>AB6*15</f>
        <v>85.5</v>
      </c>
      <c r="AF6" s="56">
        <f>AC6*4+AE6*4</f>
        <v>387.6</v>
      </c>
    </row>
    <row r="7" spans="1:32" ht="27.95" customHeight="1">
      <c r="B7" s="89">
        <v>12</v>
      </c>
      <c r="C7" s="835"/>
      <c r="D7" s="93"/>
      <c r="E7" s="90"/>
      <c r="F7" s="93"/>
      <c r="G7" s="430"/>
      <c r="H7" s="433"/>
      <c r="I7" s="430"/>
      <c r="J7" s="744" t="s">
        <v>38</v>
      </c>
      <c r="K7" s="684"/>
      <c r="L7" s="744">
        <v>10</v>
      </c>
      <c r="M7" s="442" t="s">
        <v>204</v>
      </c>
      <c r="N7" s="442"/>
      <c r="O7" s="442">
        <v>20</v>
      </c>
      <c r="P7" s="93"/>
      <c r="Q7" s="90"/>
      <c r="R7" s="93"/>
      <c r="S7" s="449" t="s">
        <v>235</v>
      </c>
      <c r="T7" s="449"/>
      <c r="U7" s="447">
        <v>1</v>
      </c>
      <c r="V7" s="837"/>
      <c r="W7" s="98" t="s">
        <v>1</v>
      </c>
      <c r="X7" s="129" t="s">
        <v>40</v>
      </c>
      <c r="Y7" s="96">
        <f>AB8</f>
        <v>2.2000000000000002</v>
      </c>
      <c r="Z7" s="55"/>
      <c r="AA7" s="100" t="s">
        <v>41</v>
      </c>
      <c r="AB7" s="56">
        <v>1.9</v>
      </c>
      <c r="AC7" s="101">
        <f>AB7*7</f>
        <v>13.299999999999999</v>
      </c>
      <c r="AD7" s="56">
        <f>AB7*5</f>
        <v>9.5</v>
      </c>
      <c r="AE7" s="56" t="s">
        <v>42</v>
      </c>
      <c r="AF7" s="102">
        <f>AC7*4+AD7*9</f>
        <v>138.69999999999999</v>
      </c>
    </row>
    <row r="8" spans="1:32" ht="27.95" customHeight="1">
      <c r="B8" s="89" t="s">
        <v>43</v>
      </c>
      <c r="C8" s="835"/>
      <c r="D8" s="93"/>
      <c r="E8" s="90"/>
      <c r="F8" s="93"/>
      <c r="G8" s="430"/>
      <c r="H8" s="432"/>
      <c r="I8" s="429"/>
      <c r="J8" s="683"/>
      <c r="K8" s="435"/>
      <c r="L8" s="434"/>
      <c r="M8" s="442" t="s">
        <v>211</v>
      </c>
      <c r="N8" s="443"/>
      <c r="O8" s="441">
        <v>10</v>
      </c>
      <c r="P8" s="93"/>
      <c r="Q8" s="105"/>
      <c r="R8" s="93"/>
      <c r="S8" s="449"/>
      <c r="T8" s="449"/>
      <c r="U8" s="448"/>
      <c r="V8" s="837"/>
      <c r="W8" s="94">
        <f>AD11</f>
        <v>21.5</v>
      </c>
      <c r="X8" s="129" t="s">
        <v>44</v>
      </c>
      <c r="Y8" s="96">
        <f>AB9</f>
        <v>2.4</v>
      </c>
      <c r="Z8" s="68"/>
      <c r="AA8" s="55" t="s">
        <v>45</v>
      </c>
      <c r="AB8" s="56">
        <v>2.2000000000000002</v>
      </c>
      <c r="AC8" s="56">
        <f>AB8*1</f>
        <v>2.2000000000000002</v>
      </c>
      <c r="AD8" s="56" t="s">
        <v>42</v>
      </c>
      <c r="AE8" s="56">
        <f>AB8*5</f>
        <v>11</v>
      </c>
      <c r="AF8" s="56">
        <f>AC8*4+AE8*4</f>
        <v>52.8</v>
      </c>
    </row>
    <row r="9" spans="1:32" ht="27.95" customHeight="1">
      <c r="B9" s="839" t="s">
        <v>46</v>
      </c>
      <c r="C9" s="835"/>
      <c r="D9" s="90"/>
      <c r="E9" s="90"/>
      <c r="F9" s="90"/>
      <c r="G9" s="430"/>
      <c r="H9" s="432"/>
      <c r="I9" s="429"/>
      <c r="J9" s="434"/>
      <c r="K9" s="435"/>
      <c r="L9" s="434"/>
      <c r="M9" s="684"/>
      <c r="N9" s="734"/>
      <c r="O9" s="442"/>
      <c r="P9" s="93"/>
      <c r="Q9" s="105"/>
      <c r="R9" s="93"/>
      <c r="S9" s="642"/>
      <c r="T9" s="449"/>
      <c r="U9" s="448"/>
      <c r="V9" s="837"/>
      <c r="W9" s="98" t="s">
        <v>3</v>
      </c>
      <c r="X9" s="129" t="s">
        <v>47</v>
      </c>
      <c r="Y9" s="96">
        <f>AB10</f>
        <v>0</v>
      </c>
      <c r="Z9" s="55"/>
      <c r="AA9" s="55" t="s">
        <v>48</v>
      </c>
      <c r="AB9" s="56">
        <v>2.4</v>
      </c>
      <c r="AC9" s="56"/>
      <c r="AD9" s="56">
        <f>AB9*5</f>
        <v>12</v>
      </c>
      <c r="AE9" s="56" t="s">
        <v>42</v>
      </c>
      <c r="AF9" s="56">
        <f>AD9*9</f>
        <v>108</v>
      </c>
    </row>
    <row r="10" spans="1:32" ht="27.95" customHeight="1">
      <c r="B10" s="839"/>
      <c r="C10" s="835"/>
      <c r="D10" s="90"/>
      <c r="E10" s="90"/>
      <c r="F10" s="90"/>
      <c r="G10" s="430"/>
      <c r="H10" s="432"/>
      <c r="I10" s="430"/>
      <c r="J10" s="434"/>
      <c r="K10" s="437"/>
      <c r="L10" s="434"/>
      <c r="M10" s="445"/>
      <c r="N10" s="444"/>
      <c r="O10" s="440"/>
      <c r="P10" s="93"/>
      <c r="Q10" s="105"/>
      <c r="R10" s="93"/>
      <c r="S10" s="672"/>
      <c r="T10" s="449"/>
      <c r="U10" s="448"/>
      <c r="V10" s="837"/>
      <c r="W10" s="94">
        <f>AC11</f>
        <v>26.9</v>
      </c>
      <c r="X10" s="134" t="s">
        <v>49</v>
      </c>
      <c r="Y10" s="96">
        <v>0</v>
      </c>
      <c r="Z10" s="68"/>
      <c r="AA10" s="55" t="s">
        <v>50</v>
      </c>
      <c r="AE10" s="55">
        <f>AB10*15</f>
        <v>0</v>
      </c>
    </row>
    <row r="11" spans="1:32" ht="27.95" customHeight="1">
      <c r="B11" s="107" t="s">
        <v>51</v>
      </c>
      <c r="C11" s="108"/>
      <c r="D11" s="90"/>
      <c r="E11" s="105"/>
      <c r="F11" s="90"/>
      <c r="G11" s="430"/>
      <c r="H11" s="432"/>
      <c r="I11" s="430"/>
      <c r="J11" s="434"/>
      <c r="K11" s="437"/>
      <c r="L11" s="434"/>
      <c r="M11" s="642"/>
      <c r="N11" s="444"/>
      <c r="O11" s="440"/>
      <c r="P11" s="93"/>
      <c r="Q11" s="105"/>
      <c r="R11" s="93"/>
      <c r="S11" s="448"/>
      <c r="T11" s="451"/>
      <c r="U11" s="448"/>
      <c r="V11" s="837"/>
      <c r="W11" s="98" t="s">
        <v>52</v>
      </c>
      <c r="X11" s="137"/>
      <c r="Y11" s="96"/>
      <c r="Z11" s="55"/>
      <c r="AC11" s="55">
        <f>SUM(AC6:AC10)</f>
        <v>26.9</v>
      </c>
      <c r="AD11" s="55">
        <f>SUM(AD6:AD10)</f>
        <v>21.5</v>
      </c>
      <c r="AE11" s="55">
        <f>SUM(AE6:AE10)</f>
        <v>96.5</v>
      </c>
      <c r="AF11" s="55">
        <f>AC11*4+AD11*9+AE11*4</f>
        <v>687.1</v>
      </c>
    </row>
    <row r="12" spans="1:32" ht="27.95" customHeight="1" thickBot="1">
      <c r="B12" s="119"/>
      <c r="C12" s="120"/>
      <c r="D12" s="105"/>
      <c r="E12" s="105"/>
      <c r="F12" s="93"/>
      <c r="G12" s="430"/>
      <c r="H12" s="432"/>
      <c r="I12" s="430"/>
      <c r="J12" s="439"/>
      <c r="K12" s="438"/>
      <c r="L12" s="439"/>
      <c r="M12" s="446"/>
      <c r="N12" s="444"/>
      <c r="O12" s="440"/>
      <c r="P12" s="93"/>
      <c r="Q12" s="105"/>
      <c r="R12" s="93"/>
      <c r="S12" s="448"/>
      <c r="T12" s="451"/>
      <c r="U12" s="448"/>
      <c r="V12" s="838"/>
      <c r="W12" s="94">
        <f>(W6*4)+(W8*9)+(W10*4)</f>
        <v>687.1</v>
      </c>
      <c r="X12" s="180"/>
      <c r="Y12" s="96"/>
      <c r="Z12" s="68"/>
      <c r="AC12" s="116">
        <f>AC11*4/AF11</f>
        <v>0.15660020375491193</v>
      </c>
      <c r="AD12" s="116">
        <f>AD11*9/AF11</f>
        <v>0.28161839615776452</v>
      </c>
      <c r="AE12" s="116">
        <f>AE11*4/AF11</f>
        <v>0.56178140008732347</v>
      </c>
    </row>
    <row r="13" spans="1:32" s="88" customFormat="1" ht="42">
      <c r="B13" s="81">
        <v>4</v>
      </c>
      <c r="C13" s="835"/>
      <c r="D13" s="82" t="str">
        <f>月菜單!E25</f>
        <v>五穀飯</v>
      </c>
      <c r="E13" s="83" t="s">
        <v>22</v>
      </c>
      <c r="F13" s="84" t="s">
        <v>23</v>
      </c>
      <c r="G13" s="82" t="str">
        <f>月菜單!E26</f>
        <v>匈牙利燉肉</v>
      </c>
      <c r="H13" s="450" t="s">
        <v>79</v>
      </c>
      <c r="I13" s="84" t="s">
        <v>23</v>
      </c>
      <c r="J13" s="82" t="str">
        <f>月菜單!E27</f>
        <v>筍香羹</v>
      </c>
      <c r="K13" s="459" t="s">
        <v>25</v>
      </c>
      <c r="L13" s="84" t="s">
        <v>23</v>
      </c>
      <c r="M13" s="82" t="str">
        <f>月菜單!E28</f>
        <v>花枝排(海加)</v>
      </c>
      <c r="N13" s="454" t="s">
        <v>24</v>
      </c>
      <c r="O13" s="84" t="s">
        <v>23</v>
      </c>
      <c r="P13" s="82" t="str">
        <f>月菜單!E29</f>
        <v>淺色蔬菜</v>
      </c>
      <c r="Q13" s="83" t="s">
        <v>80</v>
      </c>
      <c r="R13" s="84" t="s">
        <v>54</v>
      </c>
      <c r="S13" s="82" t="str">
        <f>月菜單!E30</f>
        <v>酸辣湯</v>
      </c>
      <c r="T13" s="82" t="s">
        <v>25</v>
      </c>
      <c r="U13" s="84" t="s">
        <v>23</v>
      </c>
      <c r="V13" s="836"/>
      <c r="W13" s="85" t="s">
        <v>2</v>
      </c>
      <c r="X13" s="122" t="s">
        <v>88</v>
      </c>
      <c r="Y13" s="87">
        <f>AB14</f>
        <v>5.7</v>
      </c>
      <c r="Z13" s="55"/>
      <c r="AA13" s="55"/>
      <c r="AB13" s="56"/>
      <c r="AC13" s="55" t="s">
        <v>28</v>
      </c>
      <c r="AD13" s="55" t="s">
        <v>29</v>
      </c>
      <c r="AE13" s="55" t="s">
        <v>30</v>
      </c>
      <c r="AF13" s="55" t="s">
        <v>31</v>
      </c>
    </row>
    <row r="14" spans="1:32" ht="27.95" customHeight="1">
      <c r="B14" s="89" t="s">
        <v>32</v>
      </c>
      <c r="C14" s="835"/>
      <c r="D14" s="90" t="s">
        <v>33</v>
      </c>
      <c r="E14" s="93"/>
      <c r="F14" s="93">
        <v>70</v>
      </c>
      <c r="G14" s="474" t="s">
        <v>242</v>
      </c>
      <c r="H14" s="90"/>
      <c r="I14" s="93">
        <v>60</v>
      </c>
      <c r="J14" s="684" t="s">
        <v>236</v>
      </c>
      <c r="K14" s="684"/>
      <c r="L14" s="684">
        <v>30</v>
      </c>
      <c r="M14" s="453" t="s">
        <v>386</v>
      </c>
      <c r="N14" s="453" t="s">
        <v>387</v>
      </c>
      <c r="O14" s="453">
        <v>40</v>
      </c>
      <c r="P14" s="456" t="str">
        <f>P13</f>
        <v>淺色蔬菜</v>
      </c>
      <c r="Q14" s="90"/>
      <c r="R14" s="93">
        <v>100</v>
      </c>
      <c r="S14" s="788" t="s">
        <v>205</v>
      </c>
      <c r="T14" s="789"/>
      <c r="U14" s="789">
        <v>15</v>
      </c>
      <c r="V14" s="837"/>
      <c r="W14" s="94">
        <f>AE19</f>
        <v>96.5</v>
      </c>
      <c r="X14" s="125" t="s">
        <v>89</v>
      </c>
      <c r="Y14" s="96">
        <f>AB15</f>
        <v>1.9</v>
      </c>
      <c r="Z14" s="68"/>
      <c r="AA14" s="79" t="s">
        <v>37</v>
      </c>
      <c r="AB14" s="56">
        <v>5.7</v>
      </c>
      <c r="AC14" s="56">
        <f>AB14*2</f>
        <v>11.4</v>
      </c>
      <c r="AD14" s="56"/>
      <c r="AE14" s="56">
        <f>AB14*15</f>
        <v>85.5</v>
      </c>
      <c r="AF14" s="56">
        <f>AC14*4+AE14*4</f>
        <v>387.6</v>
      </c>
    </row>
    <row r="15" spans="1:32" ht="27.95" customHeight="1">
      <c r="B15" s="89">
        <v>13</v>
      </c>
      <c r="C15" s="835"/>
      <c r="D15" s="683" t="s">
        <v>286</v>
      </c>
      <c r="E15" s="93"/>
      <c r="F15" s="93">
        <v>35</v>
      </c>
      <c r="G15" s="457" t="s">
        <v>239</v>
      </c>
      <c r="H15" s="90"/>
      <c r="I15" s="93">
        <v>10</v>
      </c>
      <c r="J15" s="684" t="s">
        <v>227</v>
      </c>
      <c r="K15" s="685"/>
      <c r="L15" s="744">
        <v>10</v>
      </c>
      <c r="M15" s="453"/>
      <c r="N15" s="452"/>
      <c r="O15" s="453"/>
      <c r="P15" s="93"/>
      <c r="Q15" s="673"/>
      <c r="R15" s="673"/>
      <c r="S15" s="790" t="s">
        <v>204</v>
      </c>
      <c r="T15" s="791"/>
      <c r="U15" s="789">
        <v>5</v>
      </c>
      <c r="V15" s="837"/>
      <c r="W15" s="98" t="s">
        <v>1</v>
      </c>
      <c r="X15" s="129" t="s">
        <v>90</v>
      </c>
      <c r="Y15" s="96">
        <f>AB16</f>
        <v>2.2000000000000002</v>
      </c>
      <c r="Z15" s="55"/>
      <c r="AA15" s="100" t="s">
        <v>41</v>
      </c>
      <c r="AB15" s="56">
        <v>1.9</v>
      </c>
      <c r="AC15" s="101">
        <f>AB15*7</f>
        <v>13.299999999999999</v>
      </c>
      <c r="AD15" s="56">
        <f>AB15*5</f>
        <v>9.5</v>
      </c>
      <c r="AE15" s="56" t="s">
        <v>42</v>
      </c>
      <c r="AF15" s="102">
        <f>AC15*4+AD15*9</f>
        <v>138.69999999999999</v>
      </c>
    </row>
    <row r="16" spans="1:32" ht="27.95" customHeight="1">
      <c r="A16" s="669" t="s">
        <v>196</v>
      </c>
      <c r="B16" s="89" t="s">
        <v>43</v>
      </c>
      <c r="C16" s="835"/>
      <c r="D16" s="105"/>
      <c r="E16" s="105"/>
      <c r="F16" s="93"/>
      <c r="G16" s="448" t="s">
        <v>237</v>
      </c>
      <c r="H16" s="90"/>
      <c r="I16" s="93">
        <v>5</v>
      </c>
      <c r="J16" s="684" t="s">
        <v>204</v>
      </c>
      <c r="K16" s="682"/>
      <c r="L16" s="684">
        <v>15</v>
      </c>
      <c r="M16" s="453"/>
      <c r="N16" s="452"/>
      <c r="O16" s="453"/>
      <c r="P16" s="93"/>
      <c r="Q16" s="105"/>
      <c r="R16" s="93"/>
      <c r="S16" s="787" t="s">
        <v>434</v>
      </c>
      <c r="T16" s="789"/>
      <c r="U16" s="789">
        <v>5</v>
      </c>
      <c r="V16" s="837"/>
      <c r="W16" s="94">
        <v>23</v>
      </c>
      <c r="X16" s="129" t="s">
        <v>91</v>
      </c>
      <c r="Y16" s="96">
        <f>AB17</f>
        <v>2.2999999999999998</v>
      </c>
      <c r="Z16" s="68"/>
      <c r="AA16" s="55" t="s">
        <v>45</v>
      </c>
      <c r="AB16" s="56">
        <v>2.2000000000000002</v>
      </c>
      <c r="AC16" s="56">
        <f>AB16*1</f>
        <v>2.2000000000000002</v>
      </c>
      <c r="AD16" s="56" t="s">
        <v>42</v>
      </c>
      <c r="AE16" s="56">
        <f>AB16*5</f>
        <v>11</v>
      </c>
      <c r="AF16" s="56">
        <f>AC16*4+AE16*4</f>
        <v>52.8</v>
      </c>
    </row>
    <row r="17" spans="1:34" ht="27.95" customHeight="1">
      <c r="A17" s="491"/>
      <c r="B17" s="839" t="s">
        <v>258</v>
      </c>
      <c r="C17" s="835"/>
      <c r="D17" s="670"/>
      <c r="E17" s="105"/>
      <c r="F17" s="93"/>
      <c r="G17" s="93"/>
      <c r="H17" s="90"/>
      <c r="I17" s="93"/>
      <c r="J17" s="684"/>
      <c r="K17" s="682"/>
      <c r="L17" s="684"/>
      <c r="M17" s="453"/>
      <c r="N17" s="452"/>
      <c r="O17" s="453"/>
      <c r="P17" s="93"/>
      <c r="Q17" s="105"/>
      <c r="R17" s="93"/>
      <c r="S17" s="458"/>
      <c r="T17" s="457"/>
      <c r="U17" s="457"/>
      <c r="V17" s="837"/>
      <c r="W17" s="98" t="s">
        <v>3</v>
      </c>
      <c r="X17" s="129" t="s">
        <v>92</v>
      </c>
      <c r="Y17" s="96">
        <f>AB18</f>
        <v>0</v>
      </c>
      <c r="Z17" s="55"/>
      <c r="AA17" s="55" t="s">
        <v>48</v>
      </c>
      <c r="AB17" s="56">
        <v>2.2999999999999998</v>
      </c>
      <c r="AC17" s="56"/>
      <c r="AD17" s="56">
        <f>AB17*5</f>
        <v>11.5</v>
      </c>
      <c r="AE17" s="56" t="s">
        <v>42</v>
      </c>
      <c r="AF17" s="56">
        <f>AD17*9</f>
        <v>103.5</v>
      </c>
    </row>
    <row r="18" spans="1:34" ht="27.95" customHeight="1">
      <c r="B18" s="839"/>
      <c r="C18" s="835"/>
      <c r="D18" s="105"/>
      <c r="E18" s="490"/>
      <c r="F18" s="673"/>
      <c r="G18" s="672"/>
      <c r="H18" s="490"/>
      <c r="I18" s="93"/>
      <c r="J18" s="757"/>
      <c r="K18" s="105"/>
      <c r="L18" s="93"/>
      <c r="M18" s="452"/>
      <c r="N18" s="452"/>
      <c r="O18" s="452"/>
      <c r="P18" s="93"/>
      <c r="Q18" s="105"/>
      <c r="R18" s="93"/>
      <c r="S18" s="458"/>
      <c r="T18" s="457"/>
      <c r="U18" s="457"/>
      <c r="V18" s="837"/>
      <c r="W18" s="94">
        <f>AC19</f>
        <v>26.9</v>
      </c>
      <c r="X18" s="134" t="s">
        <v>93</v>
      </c>
      <c r="Y18" s="96">
        <v>0</v>
      </c>
      <c r="Z18" s="68"/>
      <c r="AA18" s="55" t="s">
        <v>50</v>
      </c>
      <c r="AE18" s="55">
        <f>AB18*15</f>
        <v>0</v>
      </c>
    </row>
    <row r="19" spans="1:34" ht="27.95" customHeight="1">
      <c r="B19" s="107" t="s">
        <v>51</v>
      </c>
      <c r="C19" s="108"/>
      <c r="D19" s="105"/>
      <c r="E19" s="105"/>
      <c r="F19" s="93"/>
      <c r="G19" s="90"/>
      <c r="H19" s="105"/>
      <c r="I19" s="93"/>
      <c r="J19" s="673"/>
      <c r="K19" s="105"/>
      <c r="L19" s="93"/>
      <c r="M19" s="453"/>
      <c r="N19" s="455"/>
      <c r="O19" s="453"/>
      <c r="P19" s="93"/>
      <c r="Q19" s="105"/>
      <c r="R19" s="93"/>
      <c r="S19" s="457"/>
      <c r="T19" s="457"/>
      <c r="U19" s="457"/>
      <c r="V19" s="837"/>
      <c r="W19" s="98" t="s">
        <v>52</v>
      </c>
      <c r="X19" s="137"/>
      <c r="Y19" s="96"/>
      <c r="Z19" s="55"/>
      <c r="AC19" s="55">
        <f>SUM(AC14:AC18)</f>
        <v>26.9</v>
      </c>
      <c r="AD19" s="55">
        <f>SUM(AD14:AD18)</f>
        <v>21</v>
      </c>
      <c r="AE19" s="55">
        <f>SUM(AE14:AE18)</f>
        <v>96.5</v>
      </c>
      <c r="AF19" s="55">
        <f>AC19*4+AD19*9+AE19*4</f>
        <v>682.6</v>
      </c>
    </row>
    <row r="20" spans="1:34" ht="27.95" customHeight="1" thickBot="1">
      <c r="B20" s="119"/>
      <c r="C20" s="120"/>
      <c r="D20" s="105"/>
      <c r="E20" s="105"/>
      <c r="F20" s="93"/>
      <c r="G20" s="93"/>
      <c r="H20" s="105"/>
      <c r="I20" s="93"/>
      <c r="J20" s="93"/>
      <c r="K20" s="105"/>
      <c r="L20" s="93"/>
      <c r="M20" s="453"/>
      <c r="N20" s="455"/>
      <c r="O20" s="453"/>
      <c r="P20" s="93"/>
      <c r="Q20" s="105"/>
      <c r="R20" s="93"/>
      <c r="S20" s="457"/>
      <c r="T20" s="460"/>
      <c r="U20" s="457"/>
      <c r="V20" s="838"/>
      <c r="W20" s="94">
        <f>AF19</f>
        <v>682.6</v>
      </c>
      <c r="X20" s="143"/>
      <c r="Y20" s="115"/>
      <c r="Z20" s="68"/>
      <c r="AC20" s="116">
        <f>AC19*4/AF19</f>
        <v>0.15763258130676822</v>
      </c>
      <c r="AD20" s="116">
        <f>AD19*9/AF19</f>
        <v>0.27688250805742748</v>
      </c>
      <c r="AE20" s="116">
        <f>AE19*4/AF19</f>
        <v>0.56548491063580431</v>
      </c>
    </row>
    <row r="21" spans="1:34" s="88" customFormat="1" ht="42">
      <c r="B21" s="81">
        <v>4</v>
      </c>
      <c r="C21" s="835"/>
      <c r="D21" s="82" t="str">
        <f>月菜單!I25</f>
        <v>白米飯</v>
      </c>
      <c r="E21" s="462" t="s">
        <v>217</v>
      </c>
      <c r="F21" s="84" t="s">
        <v>23</v>
      </c>
      <c r="G21" s="82" t="str">
        <f>月菜單!I26</f>
        <v>鹽酥雞(炸)</v>
      </c>
      <c r="H21" s="82" t="s">
        <v>59</v>
      </c>
      <c r="I21" s="84" t="s">
        <v>23</v>
      </c>
      <c r="J21" s="82" t="str">
        <f>月菜單!I27</f>
        <v>飄香滷蛋</v>
      </c>
      <c r="K21" s="469" t="s">
        <v>79</v>
      </c>
      <c r="L21" s="84" t="s">
        <v>23</v>
      </c>
      <c r="M21" s="82" t="str">
        <f>月菜單!I28</f>
        <v>白玉彩繪</v>
      </c>
      <c r="N21" s="481" t="s">
        <v>25</v>
      </c>
      <c r="O21" s="84" t="s">
        <v>23</v>
      </c>
      <c r="P21" s="82" t="str">
        <f>月菜單!I29</f>
        <v>深色蔬菜</v>
      </c>
      <c r="Q21" s="83" t="s">
        <v>26</v>
      </c>
      <c r="R21" s="84" t="s">
        <v>23</v>
      </c>
      <c r="S21" s="82" t="str">
        <f>月菜單!I30</f>
        <v>薑絲冬瓜湯</v>
      </c>
      <c r="T21" s="82" t="s">
        <v>25</v>
      </c>
      <c r="U21" s="84" t="s">
        <v>23</v>
      </c>
      <c r="V21" s="836"/>
      <c r="W21" s="85" t="s">
        <v>7</v>
      </c>
      <c r="X21" s="122" t="s">
        <v>27</v>
      </c>
      <c r="Y21" s="123">
        <f>AB22</f>
        <v>5.7</v>
      </c>
      <c r="Z21" s="55"/>
      <c r="AA21" s="55"/>
      <c r="AB21" s="56"/>
      <c r="AC21" s="55" t="s">
        <v>28</v>
      </c>
      <c r="AD21" s="55" t="s">
        <v>29</v>
      </c>
      <c r="AE21" s="55" t="s">
        <v>30</v>
      </c>
      <c r="AF21" s="55" t="s">
        <v>31</v>
      </c>
    </row>
    <row r="22" spans="1:34" s="128" customFormat="1" ht="27.75" customHeight="1">
      <c r="B22" s="89" t="s">
        <v>32</v>
      </c>
      <c r="C22" s="835"/>
      <c r="D22" s="90" t="s">
        <v>33</v>
      </c>
      <c r="E22" s="91"/>
      <c r="F22" s="92">
        <v>110</v>
      </c>
      <c r="G22" s="461" t="s">
        <v>340</v>
      </c>
      <c r="H22" s="90"/>
      <c r="I22" s="93">
        <v>50</v>
      </c>
      <c r="J22" s="463" t="s">
        <v>361</v>
      </c>
      <c r="K22" s="464"/>
      <c r="L22" s="464">
        <v>55</v>
      </c>
      <c r="M22" s="471" t="s">
        <v>388</v>
      </c>
      <c r="N22" s="471"/>
      <c r="O22" s="471">
        <v>40</v>
      </c>
      <c r="P22" s="471" t="str">
        <f>P21</f>
        <v>深色蔬菜</v>
      </c>
      <c r="Q22" s="90"/>
      <c r="R22" s="93">
        <v>100</v>
      </c>
      <c r="S22" s="744" t="s">
        <v>390</v>
      </c>
      <c r="T22" s="744"/>
      <c r="U22" s="744">
        <v>30</v>
      </c>
      <c r="V22" s="837"/>
      <c r="W22" s="94">
        <f>AE27</f>
        <v>96.5</v>
      </c>
      <c r="X22" s="125" t="s">
        <v>36</v>
      </c>
      <c r="Y22" s="126">
        <f>AB23</f>
        <v>1.9</v>
      </c>
      <c r="Z22" s="127"/>
      <c r="AA22" s="79" t="s">
        <v>37</v>
      </c>
      <c r="AB22" s="56">
        <v>5.7</v>
      </c>
      <c r="AC22" s="56">
        <f>AB22*2</f>
        <v>11.4</v>
      </c>
      <c r="AD22" s="56"/>
      <c r="AE22" s="56">
        <f>AB22*15</f>
        <v>85.5</v>
      </c>
      <c r="AF22" s="56">
        <f>AC22*4+AE22*4</f>
        <v>387.6</v>
      </c>
    </row>
    <row r="23" spans="1:34" s="128" customFormat="1" ht="27.95" customHeight="1">
      <c r="B23" s="124">
        <v>14</v>
      </c>
      <c r="C23" s="835"/>
      <c r="D23" s="93"/>
      <c r="E23" s="93"/>
      <c r="F23" s="93"/>
      <c r="G23" s="93"/>
      <c r="H23" s="90"/>
      <c r="I23" s="93"/>
      <c r="J23" s="463"/>
      <c r="K23" s="464"/>
      <c r="L23" s="464"/>
      <c r="M23" s="471" t="s">
        <v>204</v>
      </c>
      <c r="N23" s="470"/>
      <c r="O23" s="471">
        <v>10</v>
      </c>
      <c r="P23" s="93"/>
      <c r="Q23" s="93"/>
      <c r="R23" s="93"/>
      <c r="S23" s="744" t="s">
        <v>389</v>
      </c>
      <c r="T23" s="744"/>
      <c r="U23" s="744">
        <v>2</v>
      </c>
      <c r="V23" s="837"/>
      <c r="W23" s="98" t="s">
        <v>1</v>
      </c>
      <c r="X23" s="129" t="s">
        <v>40</v>
      </c>
      <c r="Y23" s="126">
        <f>AB24</f>
        <v>2.2000000000000002</v>
      </c>
      <c r="Z23" s="130"/>
      <c r="AA23" s="100" t="s">
        <v>41</v>
      </c>
      <c r="AB23" s="56">
        <v>1.9</v>
      </c>
      <c r="AC23" s="101">
        <f>AB23*7</f>
        <v>13.299999999999999</v>
      </c>
      <c r="AD23" s="56">
        <f>AB23*5</f>
        <v>9.5</v>
      </c>
      <c r="AE23" s="56" t="s">
        <v>42</v>
      </c>
      <c r="AF23" s="102">
        <f>AC23*4+AD23*9</f>
        <v>138.69999999999999</v>
      </c>
    </row>
    <row r="24" spans="1:34" s="128" customFormat="1" ht="27.95" customHeight="1">
      <c r="B24" s="124" t="s">
        <v>43</v>
      </c>
      <c r="C24" s="835"/>
      <c r="D24" s="93"/>
      <c r="E24" s="105"/>
      <c r="F24" s="93"/>
      <c r="G24" s="93"/>
      <c r="H24" s="90"/>
      <c r="I24" s="93"/>
      <c r="J24" s="468"/>
      <c r="K24" s="463"/>
      <c r="L24" s="464"/>
      <c r="M24" s="471" t="s">
        <v>337</v>
      </c>
      <c r="N24" s="470"/>
      <c r="O24" s="471">
        <v>10</v>
      </c>
      <c r="P24" s="93"/>
      <c r="Q24" s="105"/>
      <c r="R24" s="93"/>
      <c r="S24" s="744"/>
      <c r="T24" s="742"/>
      <c r="U24" s="744"/>
      <c r="V24" s="837"/>
      <c r="W24" s="94">
        <f>AD27</f>
        <v>23</v>
      </c>
      <c r="X24" s="129" t="s">
        <v>44</v>
      </c>
      <c r="Y24" s="126">
        <f>AB25</f>
        <v>2.7</v>
      </c>
      <c r="Z24" s="127"/>
      <c r="AA24" s="55" t="s">
        <v>45</v>
      </c>
      <c r="AB24" s="56">
        <v>2.2000000000000002</v>
      </c>
      <c r="AC24" s="56">
        <f>AB24*1</f>
        <v>2.2000000000000002</v>
      </c>
      <c r="AD24" s="56" t="s">
        <v>42</v>
      </c>
      <c r="AE24" s="56">
        <f>AB24*5</f>
        <v>11</v>
      </c>
      <c r="AF24" s="56">
        <f>AC24*4+AE24*4</f>
        <v>52.8</v>
      </c>
    </row>
    <row r="25" spans="1:34" s="128" customFormat="1" ht="27.95" customHeight="1">
      <c r="B25" s="843" t="s">
        <v>94</v>
      </c>
      <c r="C25" s="835"/>
      <c r="D25" s="93"/>
      <c r="E25" s="105"/>
      <c r="F25" s="93"/>
      <c r="G25" s="93"/>
      <c r="H25" s="90"/>
      <c r="I25" s="93"/>
      <c r="J25" s="466"/>
      <c r="K25" s="464"/>
      <c r="L25" s="466"/>
      <c r="M25" s="682"/>
      <c r="N25" s="682"/>
      <c r="O25" s="682"/>
      <c r="P25" s="93"/>
      <c r="Q25" s="105"/>
      <c r="R25" s="93"/>
      <c r="S25" s="473"/>
      <c r="T25" s="475"/>
      <c r="U25" s="473"/>
      <c r="V25" s="837"/>
      <c r="W25" s="98" t="s">
        <v>3</v>
      </c>
      <c r="X25" s="129" t="s">
        <v>47</v>
      </c>
      <c r="Y25" s="126">
        <f>AB26</f>
        <v>0</v>
      </c>
      <c r="Z25" s="130"/>
      <c r="AA25" s="55" t="s">
        <v>48</v>
      </c>
      <c r="AB25" s="56">
        <v>2.7</v>
      </c>
      <c r="AC25" s="56"/>
      <c r="AD25" s="56">
        <f>AB25*5</f>
        <v>13.5</v>
      </c>
      <c r="AE25" s="56" t="s">
        <v>42</v>
      </c>
      <c r="AF25" s="56">
        <f>AD25*9</f>
        <v>121.5</v>
      </c>
    </row>
    <row r="26" spans="1:34" s="128" customFormat="1" ht="27.95" customHeight="1">
      <c r="B26" s="843"/>
      <c r="C26" s="835"/>
      <c r="D26" s="105"/>
      <c r="E26" s="105"/>
      <c r="F26" s="93"/>
      <c r="G26" s="177"/>
      <c r="H26" s="105"/>
      <c r="I26" s="93"/>
      <c r="J26" s="465"/>
      <c r="K26" s="467"/>
      <c r="L26" s="465"/>
      <c r="M26" s="734"/>
      <c r="N26" s="470"/>
      <c r="O26" s="470"/>
      <c r="P26" s="93"/>
      <c r="Q26" s="105"/>
      <c r="R26" s="93"/>
      <c r="S26" s="476"/>
      <c r="T26" s="475"/>
      <c r="U26" s="473"/>
      <c r="V26" s="837"/>
      <c r="W26" s="94">
        <f>AC27</f>
        <v>26.9</v>
      </c>
      <c r="X26" s="134" t="s">
        <v>49</v>
      </c>
      <c r="Y26" s="126">
        <v>0</v>
      </c>
      <c r="Z26" s="127"/>
      <c r="AA26" s="55" t="s">
        <v>50</v>
      </c>
      <c r="AB26" s="56"/>
      <c r="AC26" s="55"/>
      <c r="AD26" s="55"/>
      <c r="AE26" s="55">
        <f>AB26*15</f>
        <v>0</v>
      </c>
      <c r="AF26" s="55"/>
    </row>
    <row r="27" spans="1:34" s="128" customFormat="1" ht="27.95" customHeight="1">
      <c r="B27" s="107" t="s">
        <v>51</v>
      </c>
      <c r="C27" s="135"/>
      <c r="D27" s="93"/>
      <c r="E27" s="105"/>
      <c r="F27" s="93"/>
      <c r="G27" s="93"/>
      <c r="H27" s="105"/>
      <c r="I27" s="93"/>
      <c r="J27" s="465"/>
      <c r="K27" s="467"/>
      <c r="L27" s="465"/>
      <c r="M27" s="471"/>
      <c r="N27" s="472"/>
      <c r="O27" s="471"/>
      <c r="P27" s="93"/>
      <c r="Q27" s="105"/>
      <c r="R27" s="93"/>
      <c r="S27" s="473"/>
      <c r="T27" s="475"/>
      <c r="U27" s="473"/>
      <c r="V27" s="837"/>
      <c r="W27" s="136" t="s">
        <v>52</v>
      </c>
      <c r="X27" s="137"/>
      <c r="Y27" s="126"/>
      <c r="Z27" s="130"/>
      <c r="AA27" s="55"/>
      <c r="AB27" s="56"/>
      <c r="AC27" s="55">
        <f>SUM(AC22:AC26)</f>
        <v>26.9</v>
      </c>
      <c r="AD27" s="55">
        <f>SUM(AD22:AD26)</f>
        <v>23</v>
      </c>
      <c r="AE27" s="55">
        <f>SUM(AE22:AE26)</f>
        <v>96.5</v>
      </c>
      <c r="AF27" s="55">
        <f>AC27*4+AD27*9+AE27*4</f>
        <v>700.6</v>
      </c>
    </row>
    <row r="28" spans="1:34" s="128" customFormat="1" ht="27.95" customHeight="1" thickBot="1">
      <c r="B28" s="138"/>
      <c r="C28" s="139"/>
      <c r="D28" s="105"/>
      <c r="E28" s="105"/>
      <c r="F28" s="93"/>
      <c r="G28" s="93"/>
      <c r="H28" s="105"/>
      <c r="I28" s="93"/>
      <c r="J28" s="465"/>
      <c r="K28" s="467"/>
      <c r="L28" s="465"/>
      <c r="M28" s="471"/>
      <c r="N28" s="472"/>
      <c r="O28" s="471"/>
      <c r="P28" s="93"/>
      <c r="Q28" s="105"/>
      <c r="R28" s="93"/>
      <c r="S28" s="473"/>
      <c r="T28" s="475"/>
      <c r="U28" s="473"/>
      <c r="V28" s="838"/>
      <c r="W28" s="142">
        <f>(W22*4)+(W24*9)+(W26*4)</f>
        <v>700.6</v>
      </c>
      <c r="X28" s="143"/>
      <c r="Y28" s="126"/>
      <c r="Z28" s="127"/>
      <c r="AA28" s="130"/>
      <c r="AB28" s="144"/>
      <c r="AC28" s="116">
        <f>AC27*4/AF27</f>
        <v>0.15358264344847272</v>
      </c>
      <c r="AD28" s="116">
        <f>AD27*9/AF27</f>
        <v>0.2954610333999429</v>
      </c>
      <c r="AE28" s="116">
        <f>AE27*4/AF27</f>
        <v>0.55095632315158438</v>
      </c>
      <c r="AF28" s="130"/>
    </row>
    <row r="29" spans="1:34" s="88" customFormat="1" ht="42">
      <c r="B29" s="81">
        <v>4</v>
      </c>
      <c r="C29" s="835"/>
      <c r="D29" s="82" t="str">
        <f>月菜單!M25</f>
        <v>地瓜飯</v>
      </c>
      <c r="E29" s="83" t="s">
        <v>22</v>
      </c>
      <c r="F29" s="84" t="s">
        <v>23</v>
      </c>
      <c r="G29" s="82" t="str">
        <f>月菜單!M26</f>
        <v>京醬大排</v>
      </c>
      <c r="H29" s="82" t="s">
        <v>25</v>
      </c>
      <c r="I29" s="84" t="s">
        <v>23</v>
      </c>
      <c r="J29" s="82" t="str">
        <f>月菜單!M27</f>
        <v>泰式魚條(海)</v>
      </c>
      <c r="K29" s="477" t="s">
        <v>202</v>
      </c>
      <c r="L29" s="84" t="s">
        <v>23</v>
      </c>
      <c r="M29" s="82" t="str">
        <f>月菜單!M28</f>
        <v>鹹豬肉豆干(豆加)</v>
      </c>
      <c r="N29" s="481" t="s">
        <v>343</v>
      </c>
      <c r="O29" s="84" t="s">
        <v>23</v>
      </c>
      <c r="P29" s="82" t="str">
        <f>月菜單!M29</f>
        <v>深色蔬菜</v>
      </c>
      <c r="Q29" s="83" t="s">
        <v>26</v>
      </c>
      <c r="R29" s="84" t="s">
        <v>23</v>
      </c>
      <c r="S29" s="82" t="str">
        <f>月菜單!M30</f>
        <v>日式味噌湯</v>
      </c>
      <c r="T29" s="82" t="s">
        <v>25</v>
      </c>
      <c r="U29" s="84" t="s">
        <v>23</v>
      </c>
      <c r="V29" s="836"/>
      <c r="W29" s="85" t="s">
        <v>2</v>
      </c>
      <c r="X29" s="86" t="s">
        <v>27</v>
      </c>
      <c r="Y29" s="123">
        <f>AB30</f>
        <v>5.7</v>
      </c>
      <c r="Z29" s="55"/>
      <c r="AA29" s="55"/>
      <c r="AB29" s="56"/>
      <c r="AC29" s="55" t="s">
        <v>28</v>
      </c>
      <c r="AD29" s="55" t="s">
        <v>29</v>
      </c>
      <c r="AE29" s="55" t="s">
        <v>30</v>
      </c>
      <c r="AF29" s="55" t="s">
        <v>31</v>
      </c>
      <c r="AH29" s="181"/>
    </row>
    <row r="30" spans="1:34" ht="27.95" customHeight="1">
      <c r="B30" s="89" t="s">
        <v>32</v>
      </c>
      <c r="C30" s="835"/>
      <c r="D30" s="90" t="s">
        <v>33</v>
      </c>
      <c r="E30" s="90"/>
      <c r="F30" s="90">
        <v>80</v>
      </c>
      <c r="G30" s="473" t="s">
        <v>230</v>
      </c>
      <c r="H30" s="93"/>
      <c r="I30" s="93">
        <v>60</v>
      </c>
      <c r="J30" s="684" t="s">
        <v>456</v>
      </c>
      <c r="K30" s="744" t="s">
        <v>335</v>
      </c>
      <c r="L30" s="684">
        <v>40</v>
      </c>
      <c r="M30" s="684" t="s">
        <v>341</v>
      </c>
      <c r="N30" s="744" t="s">
        <v>410</v>
      </c>
      <c r="O30" s="683">
        <v>30</v>
      </c>
      <c r="P30" s="480" t="str">
        <f>P29</f>
        <v>深色蔬菜</v>
      </c>
      <c r="Q30" s="90"/>
      <c r="R30" s="93">
        <v>100</v>
      </c>
      <c r="S30" s="488" t="s">
        <v>243</v>
      </c>
      <c r="T30" s="482"/>
      <c r="U30" s="482">
        <v>10</v>
      </c>
      <c r="V30" s="837"/>
      <c r="W30" s="94">
        <f>AE35</f>
        <v>96.5</v>
      </c>
      <c r="X30" s="95" t="s">
        <v>36</v>
      </c>
      <c r="Y30" s="126">
        <f>AB31</f>
        <v>1.9</v>
      </c>
      <c r="Z30" s="68"/>
      <c r="AA30" s="79" t="s">
        <v>37</v>
      </c>
      <c r="AB30" s="56">
        <v>5.7</v>
      </c>
      <c r="AC30" s="56">
        <f>AB30*2</f>
        <v>11.4</v>
      </c>
      <c r="AD30" s="56"/>
      <c r="AE30" s="56">
        <f>AB30*15</f>
        <v>85.5</v>
      </c>
      <c r="AF30" s="56">
        <f>AC30*4+AE30*4</f>
        <v>387.6</v>
      </c>
    </row>
    <row r="31" spans="1:34" ht="27.95" customHeight="1">
      <c r="B31" s="89">
        <v>15</v>
      </c>
      <c r="C31" s="835"/>
      <c r="D31" s="90" t="s">
        <v>73</v>
      </c>
      <c r="E31" s="90"/>
      <c r="F31" s="90">
        <v>55</v>
      </c>
      <c r="G31" s="473"/>
      <c r="H31" s="93"/>
      <c r="I31" s="93"/>
      <c r="J31" s="684" t="s">
        <v>457</v>
      </c>
      <c r="K31" s="684"/>
      <c r="L31" s="684">
        <v>10</v>
      </c>
      <c r="M31" s="683" t="s">
        <v>342</v>
      </c>
      <c r="N31" s="744" t="s">
        <v>411</v>
      </c>
      <c r="O31" s="683">
        <v>20</v>
      </c>
      <c r="P31" s="93"/>
      <c r="Q31" s="93"/>
      <c r="R31" s="93"/>
      <c r="S31" s="684" t="s">
        <v>344</v>
      </c>
      <c r="T31" s="685"/>
      <c r="U31" s="683">
        <v>5</v>
      </c>
      <c r="V31" s="837"/>
      <c r="W31" s="98" t="s">
        <v>1</v>
      </c>
      <c r="X31" s="99" t="s">
        <v>40</v>
      </c>
      <c r="Y31" s="126">
        <f>AB32</f>
        <v>2.2000000000000002</v>
      </c>
      <c r="Z31" s="55"/>
      <c r="AA31" s="100" t="s">
        <v>41</v>
      </c>
      <c r="AB31" s="56">
        <v>1.9</v>
      </c>
      <c r="AC31" s="101">
        <f>AB31*7</f>
        <v>13.299999999999999</v>
      </c>
      <c r="AD31" s="56">
        <f>AB31*5</f>
        <v>9.5</v>
      </c>
      <c r="AE31" s="56" t="s">
        <v>42</v>
      </c>
      <c r="AF31" s="102">
        <f>AC31*4+AD31*9</f>
        <v>138.69999999999999</v>
      </c>
    </row>
    <row r="32" spans="1:34" ht="27.95" customHeight="1">
      <c r="B32" s="89" t="s">
        <v>43</v>
      </c>
      <c r="C32" s="835"/>
      <c r="D32" s="105"/>
      <c r="E32" s="105"/>
      <c r="F32" s="93"/>
      <c r="G32" s="473"/>
      <c r="H32" s="105"/>
      <c r="I32" s="93"/>
      <c r="J32" s="684" t="s">
        <v>458</v>
      </c>
      <c r="K32" s="685"/>
      <c r="L32" s="683">
        <v>10</v>
      </c>
      <c r="M32" s="478"/>
      <c r="N32" s="479"/>
      <c r="O32" s="478"/>
      <c r="P32" s="93"/>
      <c r="Q32" s="105"/>
      <c r="R32" s="93"/>
      <c r="S32" s="683"/>
      <c r="T32" s="685"/>
      <c r="U32" s="683"/>
      <c r="V32" s="837"/>
      <c r="W32" s="94">
        <f>AD35</f>
        <v>21.5</v>
      </c>
      <c r="X32" s="99" t="s">
        <v>44</v>
      </c>
      <c r="Y32" s="126">
        <f>AB33</f>
        <v>2.4</v>
      </c>
      <c r="Z32" s="68"/>
      <c r="AA32" s="55" t="s">
        <v>45</v>
      </c>
      <c r="AB32" s="56">
        <v>2.2000000000000002</v>
      </c>
      <c r="AC32" s="56">
        <f>AB32*1</f>
        <v>2.2000000000000002</v>
      </c>
      <c r="AD32" s="56" t="s">
        <v>42</v>
      </c>
      <c r="AE32" s="56">
        <f>AB32*5</f>
        <v>11</v>
      </c>
      <c r="AF32" s="56">
        <f>AC32*4+AE32*4</f>
        <v>52.8</v>
      </c>
    </row>
    <row r="33" spans="2:32" ht="27.95" customHeight="1">
      <c r="B33" s="839" t="s">
        <v>75</v>
      </c>
      <c r="C33" s="835"/>
      <c r="D33" s="105"/>
      <c r="E33" s="105"/>
      <c r="F33" s="93"/>
      <c r="G33" s="93"/>
      <c r="H33" s="105"/>
      <c r="I33" s="93"/>
      <c r="J33" s="684"/>
      <c r="K33" s="682"/>
      <c r="L33" s="684"/>
      <c r="M33" s="642"/>
      <c r="N33" s="479"/>
      <c r="O33" s="478"/>
      <c r="P33" s="93"/>
      <c r="Q33" s="105"/>
      <c r="R33" s="93"/>
      <c r="S33" s="664"/>
      <c r="T33" s="671"/>
      <c r="U33" s="683"/>
      <c r="V33" s="837"/>
      <c r="W33" s="98" t="s">
        <v>3</v>
      </c>
      <c r="X33" s="99" t="s">
        <v>47</v>
      </c>
      <c r="Y33" s="126">
        <f>AB34</f>
        <v>0</v>
      </c>
      <c r="Z33" s="55"/>
      <c r="AA33" s="55" t="s">
        <v>48</v>
      </c>
      <c r="AB33" s="56">
        <v>2.4</v>
      </c>
      <c r="AC33" s="56"/>
      <c r="AD33" s="56">
        <f>AB33*5</f>
        <v>12</v>
      </c>
      <c r="AE33" s="56" t="s">
        <v>42</v>
      </c>
      <c r="AF33" s="56">
        <f>AD33*9</f>
        <v>108</v>
      </c>
    </row>
    <row r="34" spans="2:32" ht="27.95" customHeight="1">
      <c r="B34" s="839"/>
      <c r="C34" s="835"/>
      <c r="D34" s="105"/>
      <c r="E34" s="105"/>
      <c r="F34" s="93"/>
      <c r="G34" s="93"/>
      <c r="H34" s="105"/>
      <c r="I34" s="93"/>
      <c r="J34" s="684"/>
      <c r="K34" s="684"/>
      <c r="L34" s="682"/>
      <c r="M34" s="683"/>
      <c r="N34" s="686"/>
      <c r="O34" s="683"/>
      <c r="P34" s="93"/>
      <c r="Q34" s="105"/>
      <c r="R34" s="93"/>
      <c r="S34" s="664"/>
      <c r="T34" s="671"/>
      <c r="U34" s="683"/>
      <c r="V34" s="837"/>
      <c r="W34" s="94">
        <f>AC35</f>
        <v>26.9</v>
      </c>
      <c r="X34" s="106" t="s">
        <v>49</v>
      </c>
      <c r="Y34" s="126">
        <v>0</v>
      </c>
      <c r="Z34" s="68"/>
      <c r="AA34" s="55" t="s">
        <v>50</v>
      </c>
      <c r="AB34" s="56">
        <v>0</v>
      </c>
      <c r="AE34" s="55">
        <f>AB34*15</f>
        <v>0</v>
      </c>
    </row>
    <row r="35" spans="2:32" ht="27.95" customHeight="1">
      <c r="B35" s="107" t="s">
        <v>51</v>
      </c>
      <c r="C35" s="108"/>
      <c r="D35" s="105"/>
      <c r="E35" s="105"/>
      <c r="F35" s="93"/>
      <c r="G35" s="93"/>
      <c r="H35" s="105"/>
      <c r="I35" s="93"/>
      <c r="J35" s="684"/>
      <c r="K35" s="684"/>
      <c r="L35" s="682"/>
      <c r="M35" s="478"/>
      <c r="N35" s="479"/>
      <c r="O35" s="478"/>
      <c r="P35" s="93"/>
      <c r="Q35" s="105"/>
      <c r="R35" s="93"/>
      <c r="S35" s="482"/>
      <c r="T35" s="483"/>
      <c r="U35" s="482"/>
      <c r="V35" s="837"/>
      <c r="W35" s="98" t="s">
        <v>52</v>
      </c>
      <c r="X35" s="109"/>
      <c r="Y35" s="126"/>
      <c r="Z35" s="55"/>
      <c r="AC35" s="55">
        <f>SUM(AC30:AC34)</f>
        <v>26.9</v>
      </c>
      <c r="AD35" s="55">
        <f>SUM(AD30:AD34)</f>
        <v>21.5</v>
      </c>
      <c r="AE35" s="55">
        <f>SUM(AE30:AE34)</f>
        <v>96.5</v>
      </c>
      <c r="AF35" s="55">
        <f>AC35*4+AD35*9+AE35*4</f>
        <v>687.1</v>
      </c>
    </row>
    <row r="36" spans="2:32" ht="27.95" customHeight="1">
      <c r="B36" s="119"/>
      <c r="C36" s="120"/>
      <c r="D36" s="105"/>
      <c r="E36" s="105"/>
      <c r="F36" s="93"/>
      <c r="G36" s="93"/>
      <c r="H36" s="105"/>
      <c r="I36" s="93"/>
      <c r="J36" s="686"/>
      <c r="K36" s="685"/>
      <c r="L36" s="683"/>
      <c r="M36" s="478"/>
      <c r="N36" s="479"/>
      <c r="O36" s="478"/>
      <c r="P36" s="93"/>
      <c r="Q36" s="105"/>
      <c r="R36" s="93"/>
      <c r="S36" s="482"/>
      <c r="T36" s="483"/>
      <c r="U36" s="482"/>
      <c r="V36" s="838"/>
      <c r="W36" s="94">
        <f>(W30*4)+(W32*9)+(W34*4)</f>
        <v>687.1</v>
      </c>
      <c r="X36" s="174"/>
      <c r="Y36" s="126"/>
      <c r="Z36" s="68"/>
      <c r="AC36" s="116">
        <f>AC35*4/AF35</f>
        <v>0.15660020375491193</v>
      </c>
      <c r="AD36" s="116">
        <f>AD35*9/AF35</f>
        <v>0.28161839615776452</v>
      </c>
      <c r="AE36" s="116">
        <f>AE35*4/AF35</f>
        <v>0.56178140008732347</v>
      </c>
    </row>
    <row r="37" spans="2:32" s="88" customFormat="1" ht="42">
      <c r="B37" s="81">
        <v>4</v>
      </c>
      <c r="C37" s="835"/>
      <c r="D37" s="82" t="str">
        <f>月菜單!Q25</f>
        <v>高麗菜炒飯</v>
      </c>
      <c r="E37" s="736" t="s">
        <v>58</v>
      </c>
      <c r="F37" s="84" t="s">
        <v>23</v>
      </c>
      <c r="G37" s="82" t="str">
        <f>月菜單!Q26</f>
        <v>板烤雞排</v>
      </c>
      <c r="H37" s="82" t="s">
        <v>72</v>
      </c>
      <c r="I37" s="84" t="s">
        <v>54</v>
      </c>
      <c r="J37" s="82" t="str">
        <f>月菜單!Q27</f>
        <v>炸蔬菜天婦羅(炸)</v>
      </c>
      <c r="K37" s="82" t="s">
        <v>96</v>
      </c>
      <c r="L37" s="84" t="s">
        <v>54</v>
      </c>
      <c r="M37" s="82" t="str">
        <f>月菜單!Q28</f>
        <v>烤饅頭(冷)</v>
      </c>
      <c r="N37" s="82" t="s">
        <v>24</v>
      </c>
      <c r="O37" s="84" t="s">
        <v>23</v>
      </c>
      <c r="P37" s="82" t="str">
        <f>月菜單!Q29</f>
        <v>淺色蔬菜</v>
      </c>
      <c r="Q37" s="83" t="s">
        <v>26</v>
      </c>
      <c r="R37" s="84" t="s">
        <v>23</v>
      </c>
      <c r="S37" s="481" t="str">
        <f>月菜單!Q30</f>
        <v>薑絲紫菜湯</v>
      </c>
      <c r="T37" s="481" t="s">
        <v>25</v>
      </c>
      <c r="U37" s="84" t="s">
        <v>23</v>
      </c>
      <c r="V37" s="850"/>
      <c r="W37" s="738" t="s">
        <v>2</v>
      </c>
      <c r="X37" s="86" t="s">
        <v>88</v>
      </c>
      <c r="Y37" s="123">
        <f>AB38</f>
        <v>5.7</v>
      </c>
      <c r="Z37" s="55"/>
      <c r="AA37" s="55"/>
      <c r="AB37" s="56"/>
      <c r="AC37" s="55" t="s">
        <v>28</v>
      </c>
      <c r="AD37" s="55" t="s">
        <v>29</v>
      </c>
      <c r="AE37" s="55" t="s">
        <v>30</v>
      </c>
      <c r="AF37" s="55" t="s">
        <v>31</v>
      </c>
    </row>
    <row r="38" spans="2:32" ht="27.95" customHeight="1">
      <c r="B38" s="89" t="s">
        <v>32</v>
      </c>
      <c r="C38" s="835"/>
      <c r="D38" s="744" t="s">
        <v>33</v>
      </c>
      <c r="E38" s="744"/>
      <c r="F38" s="744">
        <v>100</v>
      </c>
      <c r="G38" s="683" t="s">
        <v>283</v>
      </c>
      <c r="H38" s="146"/>
      <c r="I38" s="93">
        <v>50</v>
      </c>
      <c r="J38" s="684" t="s">
        <v>226</v>
      </c>
      <c r="K38" s="684"/>
      <c r="L38" s="684">
        <v>25</v>
      </c>
      <c r="M38" s="797" t="s">
        <v>437</v>
      </c>
      <c r="N38" s="797" t="s">
        <v>438</v>
      </c>
      <c r="O38" s="797">
        <v>30</v>
      </c>
      <c r="P38" s="488" t="str">
        <f>P37</f>
        <v>淺色蔬菜</v>
      </c>
      <c r="Q38" s="90"/>
      <c r="R38" s="93">
        <v>100</v>
      </c>
      <c r="S38" s="744" t="s">
        <v>391</v>
      </c>
      <c r="T38" s="744"/>
      <c r="U38" s="744">
        <v>10</v>
      </c>
      <c r="V38" s="851"/>
      <c r="W38" s="739">
        <f>AE43</f>
        <v>96.5</v>
      </c>
      <c r="X38" s="95" t="s">
        <v>89</v>
      </c>
      <c r="Y38" s="126">
        <f>AB39</f>
        <v>2</v>
      </c>
      <c r="Z38" s="68"/>
      <c r="AA38" s="79" t="s">
        <v>37</v>
      </c>
      <c r="AB38" s="56">
        <v>5.7</v>
      </c>
      <c r="AC38" s="56">
        <f>AB38*2</f>
        <v>11.4</v>
      </c>
      <c r="AD38" s="56"/>
      <c r="AE38" s="56">
        <f>AB38*15</f>
        <v>85.5</v>
      </c>
      <c r="AF38" s="56">
        <f>AC38*4+AE38*4</f>
        <v>387.6</v>
      </c>
    </row>
    <row r="39" spans="2:32" ht="27.95" customHeight="1">
      <c r="B39" s="89">
        <v>16</v>
      </c>
      <c r="C39" s="835"/>
      <c r="D39" s="744" t="s">
        <v>316</v>
      </c>
      <c r="E39" s="744"/>
      <c r="F39" s="744">
        <v>20</v>
      </c>
      <c r="G39" s="93"/>
      <c r="H39" s="93"/>
      <c r="I39" s="93"/>
      <c r="J39" s="684" t="s">
        <v>297</v>
      </c>
      <c r="K39" s="684"/>
      <c r="L39" s="684">
        <v>15</v>
      </c>
      <c r="M39" s="489"/>
      <c r="N39" s="683"/>
      <c r="O39" s="93"/>
      <c r="P39" s="92"/>
      <c r="Q39" s="92"/>
      <c r="R39" s="92"/>
      <c r="S39" s="744" t="s">
        <v>389</v>
      </c>
      <c r="T39" s="744"/>
      <c r="U39" s="744">
        <v>2</v>
      </c>
      <c r="V39" s="851"/>
      <c r="W39" s="740" t="s">
        <v>1</v>
      </c>
      <c r="X39" s="99" t="s">
        <v>90</v>
      </c>
      <c r="Y39" s="126">
        <f>AB40</f>
        <v>2.2000000000000002</v>
      </c>
      <c r="Z39" s="55"/>
      <c r="AA39" s="100" t="s">
        <v>41</v>
      </c>
      <c r="AB39" s="56">
        <v>2</v>
      </c>
      <c r="AC39" s="101">
        <f>AB39*7</f>
        <v>14</v>
      </c>
      <c r="AD39" s="56">
        <f>AB39*5</f>
        <v>10</v>
      </c>
      <c r="AE39" s="56" t="s">
        <v>42</v>
      </c>
      <c r="AF39" s="102">
        <f>AC39*4+AD39*9</f>
        <v>146</v>
      </c>
    </row>
    <row r="40" spans="2:32" ht="27.95" customHeight="1">
      <c r="B40" s="89" t="s">
        <v>43</v>
      </c>
      <c r="C40" s="835"/>
      <c r="D40" s="744" t="s">
        <v>251</v>
      </c>
      <c r="E40" s="744"/>
      <c r="F40" s="744">
        <v>20</v>
      </c>
      <c r="G40" s="93"/>
      <c r="H40" s="105"/>
      <c r="I40" s="93"/>
      <c r="J40" s="684"/>
      <c r="K40" s="684"/>
      <c r="L40" s="684"/>
      <c r="M40" s="684"/>
      <c r="N40" s="744"/>
      <c r="O40" s="744"/>
      <c r="P40" s="92"/>
      <c r="Q40" s="92"/>
      <c r="R40" s="92"/>
      <c r="S40" s="684"/>
      <c r="T40" s="685"/>
      <c r="U40" s="683"/>
      <c r="V40" s="851"/>
      <c r="W40" s="739">
        <f>(Y38*5)+(Y40*5)</f>
        <v>22.5</v>
      </c>
      <c r="X40" s="99" t="s">
        <v>91</v>
      </c>
      <c r="Y40" s="126">
        <f>AB41</f>
        <v>2.5</v>
      </c>
      <c r="Z40" s="68"/>
      <c r="AA40" s="55" t="s">
        <v>45</v>
      </c>
      <c r="AB40" s="56">
        <v>2.2000000000000002</v>
      </c>
      <c r="AC40" s="56">
        <f>AB40*1</f>
        <v>2.2000000000000002</v>
      </c>
      <c r="AD40" s="56" t="s">
        <v>42</v>
      </c>
      <c r="AE40" s="56">
        <f>AB40*5</f>
        <v>11</v>
      </c>
      <c r="AF40" s="56">
        <f>AC40*4+AE40*4</f>
        <v>52.8</v>
      </c>
    </row>
    <row r="41" spans="2:32" ht="27.95" customHeight="1">
      <c r="B41" s="839" t="s">
        <v>77</v>
      </c>
      <c r="C41" s="849"/>
      <c r="D41" s="760"/>
      <c r="E41" s="745"/>
      <c r="F41" s="746"/>
      <c r="G41" s="744"/>
      <c r="H41" s="90"/>
      <c r="I41" s="93"/>
      <c r="J41" s="419"/>
      <c r="K41" s="685"/>
      <c r="L41" s="684"/>
      <c r="M41" s="682"/>
      <c r="N41" s="664"/>
      <c r="O41" s="682"/>
      <c r="P41" s="92"/>
      <c r="Q41" s="92"/>
      <c r="R41" s="92"/>
      <c r="S41" s="684"/>
      <c r="T41" s="684"/>
      <c r="U41" s="684"/>
      <c r="V41" s="851"/>
      <c r="W41" s="740" t="s">
        <v>3</v>
      </c>
      <c r="X41" s="99" t="s">
        <v>92</v>
      </c>
      <c r="Y41" s="126">
        <f>AB42</f>
        <v>0</v>
      </c>
      <c r="Z41" s="55"/>
      <c r="AA41" s="55" t="s">
        <v>48</v>
      </c>
      <c r="AB41" s="56">
        <v>2.5</v>
      </c>
      <c r="AC41" s="56"/>
      <c r="AD41" s="56">
        <f>AB41*5</f>
        <v>12.5</v>
      </c>
      <c r="AE41" s="56" t="s">
        <v>42</v>
      </c>
      <c r="AF41" s="56">
        <f>AD41*9</f>
        <v>112.5</v>
      </c>
    </row>
    <row r="42" spans="2:32" ht="27.95" customHeight="1">
      <c r="B42" s="839"/>
      <c r="C42" s="835"/>
      <c r="D42" s="485"/>
      <c r="E42" s="745"/>
      <c r="F42" s="484"/>
      <c r="G42" s="93"/>
      <c r="H42" s="105"/>
      <c r="I42" s="93"/>
      <c r="J42" s="683"/>
      <c r="K42" s="685"/>
      <c r="L42" s="683"/>
      <c r="M42" s="487"/>
      <c r="N42" s="91"/>
      <c r="O42" s="92"/>
      <c r="P42" s="92"/>
      <c r="Q42" s="92"/>
      <c r="R42" s="92"/>
      <c r="S42" s="683"/>
      <c r="T42" s="683"/>
      <c r="U42" s="683"/>
      <c r="V42" s="851"/>
      <c r="W42" s="739">
        <v>27</v>
      </c>
      <c r="X42" s="106" t="s">
        <v>93</v>
      </c>
      <c r="Y42" s="126">
        <v>0</v>
      </c>
      <c r="Z42" s="68"/>
      <c r="AA42" s="55" t="s">
        <v>50</v>
      </c>
      <c r="AE42" s="55">
        <f>AB42*15</f>
        <v>0</v>
      </c>
    </row>
    <row r="43" spans="2:32" ht="27.95" customHeight="1">
      <c r="B43" s="107" t="s">
        <v>51</v>
      </c>
      <c r="C43" s="108"/>
      <c r="D43" s="642"/>
      <c r="E43" s="745"/>
      <c r="F43" s="664"/>
      <c r="G43" s="93"/>
      <c r="H43" s="105"/>
      <c r="I43" s="93"/>
      <c r="J43" s="684"/>
      <c r="K43" s="685"/>
      <c r="L43" s="683"/>
      <c r="M43" s="683"/>
      <c r="N43" s="683"/>
      <c r="O43" s="683"/>
      <c r="P43" s="179"/>
      <c r="Q43" s="179"/>
      <c r="R43" s="179"/>
      <c r="S43" s="664"/>
      <c r="T43" s="671"/>
      <c r="U43" s="683"/>
      <c r="V43" s="851"/>
      <c r="W43" s="740" t="s">
        <v>52</v>
      </c>
      <c r="X43" s="109"/>
      <c r="Y43" s="126"/>
      <c r="Z43" s="55"/>
      <c r="AC43" s="55">
        <f>SUM(AC38:AC42)</f>
        <v>27.599999999999998</v>
      </c>
      <c r="AD43" s="55">
        <f>SUM(AD38:AD42)</f>
        <v>22.5</v>
      </c>
      <c r="AE43" s="55">
        <f>SUM(AE38:AE42)</f>
        <v>96.5</v>
      </c>
      <c r="AF43" s="55">
        <f>AC43*4+AD43*9+AE43*4</f>
        <v>698.9</v>
      </c>
    </row>
    <row r="44" spans="2:32" ht="27.95" customHeight="1" thickBot="1">
      <c r="B44" s="178"/>
      <c r="C44" s="120"/>
      <c r="D44" s="759"/>
      <c r="E44" s="743"/>
      <c r="F44" s="737"/>
      <c r="G44" s="141"/>
      <c r="H44" s="160"/>
      <c r="I44" s="141"/>
      <c r="J44" s="656"/>
      <c r="K44" s="655"/>
      <c r="L44" s="656"/>
      <c r="M44" s="141"/>
      <c r="N44" s="160"/>
      <c r="O44" s="141"/>
      <c r="P44" s="141"/>
      <c r="Q44" s="160"/>
      <c r="R44" s="141"/>
      <c r="S44" s="737"/>
      <c r="T44" s="158"/>
      <c r="U44" s="486"/>
      <c r="V44" s="852"/>
      <c r="W44" s="741">
        <f>(W38*4)+(W40*9)+(W42*4)</f>
        <v>696.5</v>
      </c>
      <c r="X44" s="121"/>
      <c r="Y44" s="148"/>
      <c r="Z44" s="68"/>
      <c r="AC44" s="116">
        <f>AC43*4/AF43</f>
        <v>0.15796251251967378</v>
      </c>
      <c r="AD44" s="116">
        <f>AD43*9/AF43</f>
        <v>0.2897410216053799</v>
      </c>
      <c r="AE44" s="116">
        <f>AE43*4/AF43</f>
        <v>0.55229646587494641</v>
      </c>
    </row>
    <row r="45" spans="2:32" ht="39.6" customHeight="1">
      <c r="C45" s="55"/>
      <c r="D45" s="846"/>
      <c r="E45" s="847"/>
      <c r="F45" s="847"/>
      <c r="G45" s="847"/>
      <c r="H45" s="847"/>
      <c r="I45" s="847"/>
      <c r="J45" s="847"/>
      <c r="K45" s="847"/>
      <c r="L45" s="847"/>
      <c r="M45" s="847"/>
      <c r="N45" s="847"/>
      <c r="O45" s="847"/>
      <c r="P45" s="847"/>
      <c r="Q45" s="847"/>
      <c r="R45" s="847"/>
      <c r="S45" s="847"/>
      <c r="T45" s="847"/>
      <c r="U45" s="847"/>
      <c r="V45" s="847"/>
      <c r="W45" s="847"/>
      <c r="X45" s="847"/>
      <c r="Y45" s="847"/>
      <c r="Z45" s="164"/>
    </row>
    <row r="46" spans="2:32">
      <c r="B46" s="56"/>
      <c r="D46" s="844"/>
      <c r="E46" s="844"/>
      <c r="F46" s="845"/>
      <c r="G46" s="845"/>
      <c r="H46" s="165"/>
      <c r="I46" s="55"/>
      <c r="J46" s="55"/>
      <c r="K46" s="165"/>
      <c r="L46" s="55"/>
      <c r="N46" s="165"/>
      <c r="O46" s="55"/>
      <c r="Q46" s="165"/>
      <c r="R46" s="55"/>
      <c r="T46" s="165"/>
      <c r="U46" s="55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37:C42"/>
    <mergeCell ref="V37:V44"/>
    <mergeCell ref="B41:B42"/>
    <mergeCell ref="D46:G46"/>
    <mergeCell ref="D45:Y45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ageMargins left="1.23" right="0.17" top="0.18" bottom="0.17" header="0.5" footer="0.2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view="pageBreakPreview" topLeftCell="A9" zoomScale="55" zoomScaleNormal="55" zoomScaleSheetLayoutView="55" workbookViewId="0">
      <selection activeCell="M43" sqref="M43"/>
    </sheetView>
  </sheetViews>
  <sheetFormatPr defaultColWidth="9" defaultRowHeight="20.25"/>
  <cols>
    <col min="1" max="1" width="1.875" style="206" customWidth="1"/>
    <col min="2" max="2" width="4.875" style="227" customWidth="1"/>
    <col min="3" max="3" width="0" style="206" hidden="1" customWidth="1"/>
    <col min="4" max="4" width="18.625" style="206" customWidth="1"/>
    <col min="5" max="5" width="5.625" style="228" customWidth="1"/>
    <col min="6" max="6" width="9.625" style="206" customWidth="1"/>
    <col min="7" max="7" width="18.625" style="206" customWidth="1"/>
    <col min="8" max="8" width="5.625" style="228" customWidth="1"/>
    <col min="9" max="9" width="9.625" style="206" customWidth="1"/>
    <col min="10" max="10" width="18.625" style="206" customWidth="1"/>
    <col min="11" max="11" width="5.625" style="228" customWidth="1"/>
    <col min="12" max="12" width="9.625" style="206" customWidth="1"/>
    <col min="13" max="13" width="18.625" style="206" customWidth="1"/>
    <col min="14" max="14" width="7" style="228" customWidth="1"/>
    <col min="15" max="15" width="9.625" style="206" customWidth="1"/>
    <col min="16" max="16" width="18.625" style="206" customWidth="1"/>
    <col min="17" max="17" width="5.625" style="228" customWidth="1"/>
    <col min="18" max="18" width="9.625" style="206" customWidth="1"/>
    <col min="19" max="19" width="18.625" style="206" customWidth="1"/>
    <col min="20" max="20" width="5.625" style="228" customWidth="1"/>
    <col min="21" max="21" width="9.625" style="206" customWidth="1"/>
    <col min="22" max="22" width="5.25" style="234" customWidth="1"/>
    <col min="23" max="23" width="11.75" style="232" customWidth="1"/>
    <col min="24" max="24" width="11.25" style="168" customWidth="1"/>
    <col min="25" max="25" width="6.625" style="235" customWidth="1"/>
    <col min="26" max="26" width="6.625" style="206" customWidth="1"/>
    <col min="27" max="27" width="6" style="183" customWidth="1"/>
    <col min="28" max="28" width="5.5" style="184" customWidth="1"/>
    <col min="29" max="29" width="7.75" style="183" customWidth="1"/>
    <col min="30" max="30" width="8" style="183" customWidth="1"/>
    <col min="31" max="31" width="7.875" style="183" customWidth="1"/>
    <col min="32" max="32" width="7.5" style="183" customWidth="1"/>
    <col min="33" max="34" width="9" style="206" customWidth="1"/>
    <col min="35" max="16384" width="9" style="206"/>
  </cols>
  <sheetData>
    <row r="1" spans="1:32" s="183" customFormat="1" ht="38.25">
      <c r="B1" s="840" t="s">
        <v>446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182"/>
      <c r="AB1" s="184"/>
    </row>
    <row r="2" spans="1:32" s="183" customFormat="1" ht="16.5" customHeight="1">
      <c r="B2" s="856"/>
      <c r="C2" s="857"/>
      <c r="D2" s="857"/>
      <c r="E2" s="857"/>
      <c r="F2" s="857"/>
      <c r="G2" s="857"/>
      <c r="H2" s="185"/>
      <c r="I2" s="182"/>
      <c r="J2" s="182"/>
      <c r="K2" s="185"/>
      <c r="L2" s="182"/>
      <c r="M2" s="182"/>
      <c r="N2" s="185"/>
      <c r="O2" s="182"/>
      <c r="P2" s="182"/>
      <c r="Q2" s="185"/>
      <c r="R2" s="182"/>
      <c r="S2" s="182"/>
      <c r="T2" s="185"/>
      <c r="U2" s="182"/>
      <c r="V2" s="186"/>
      <c r="W2" s="187"/>
      <c r="X2" s="60"/>
      <c r="Y2" s="187"/>
      <c r="Z2" s="182"/>
      <c r="AB2" s="184"/>
    </row>
    <row r="3" spans="1:32" s="183" customFormat="1" ht="31.5" customHeight="1" thickBot="1">
      <c r="B3" s="61" t="s">
        <v>10</v>
      </c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T3" s="189"/>
      <c r="U3" s="189"/>
      <c r="V3" s="190"/>
      <c r="W3" s="191"/>
      <c r="X3" s="66"/>
      <c r="Y3" s="192"/>
      <c r="Z3" s="193"/>
      <c r="AB3" s="184"/>
    </row>
    <row r="4" spans="1:32" s="203" customFormat="1" ht="157.5">
      <c r="B4" s="194" t="s">
        <v>11</v>
      </c>
      <c r="C4" s="195" t="s">
        <v>12</v>
      </c>
      <c r="D4" s="196" t="s">
        <v>13</v>
      </c>
      <c r="E4" s="72" t="s">
        <v>14</v>
      </c>
      <c r="F4" s="196"/>
      <c r="G4" s="196" t="s">
        <v>15</v>
      </c>
      <c r="H4" s="72" t="s">
        <v>14</v>
      </c>
      <c r="I4" s="196"/>
      <c r="J4" s="196" t="s">
        <v>16</v>
      </c>
      <c r="K4" s="72" t="s">
        <v>14</v>
      </c>
      <c r="L4" s="197"/>
      <c r="M4" s="196" t="s">
        <v>16</v>
      </c>
      <c r="N4" s="72" t="s">
        <v>14</v>
      </c>
      <c r="O4" s="196"/>
      <c r="P4" s="196" t="s">
        <v>16</v>
      </c>
      <c r="Q4" s="72" t="s">
        <v>14</v>
      </c>
      <c r="R4" s="196"/>
      <c r="S4" s="198" t="s">
        <v>17</v>
      </c>
      <c r="T4" s="72" t="s">
        <v>14</v>
      </c>
      <c r="U4" s="196"/>
      <c r="V4" s="74" t="s">
        <v>78</v>
      </c>
      <c r="W4" s="199" t="s">
        <v>19</v>
      </c>
      <c r="X4" s="76" t="s">
        <v>20</v>
      </c>
      <c r="Y4" s="200" t="s">
        <v>21</v>
      </c>
      <c r="Z4" s="201"/>
      <c r="AA4" s="202"/>
      <c r="AB4" s="184"/>
      <c r="AC4" s="183"/>
      <c r="AD4" s="183"/>
      <c r="AE4" s="183"/>
      <c r="AF4" s="183"/>
    </row>
    <row r="5" spans="1:32" s="204" customFormat="1" ht="65.099999999999994" customHeight="1">
      <c r="B5" s="81">
        <v>4</v>
      </c>
      <c r="C5" s="853"/>
      <c r="D5" s="83" t="str">
        <f>月菜單!A35</f>
        <v>白米飯</v>
      </c>
      <c r="E5" s="83" t="s">
        <v>22</v>
      </c>
      <c r="F5" s="84" t="s">
        <v>23</v>
      </c>
      <c r="G5" s="83" t="str">
        <f>月菜單!A36</f>
        <v>元氣豬排</v>
      </c>
      <c r="H5" s="648" t="s">
        <v>72</v>
      </c>
      <c r="I5" s="84" t="s">
        <v>54</v>
      </c>
      <c r="J5" s="83" t="str">
        <f>月菜單!A37</f>
        <v>咖哩雞</v>
      </c>
      <c r="K5" s="648" t="s">
        <v>201</v>
      </c>
      <c r="L5" s="84" t="s">
        <v>54</v>
      </c>
      <c r="M5" s="83" t="str">
        <f>月菜單!A38</f>
        <v>起司炒蛋</v>
      </c>
      <c r="N5" s="648" t="s">
        <v>58</v>
      </c>
      <c r="O5" s="84" t="s">
        <v>23</v>
      </c>
      <c r="P5" s="83" t="str">
        <f>月菜單!A39</f>
        <v>深色蔬菜</v>
      </c>
      <c r="Q5" s="83" t="s">
        <v>26</v>
      </c>
      <c r="R5" s="84" t="s">
        <v>23</v>
      </c>
      <c r="S5" s="83" t="str">
        <f>月菜單!A40</f>
        <v>榨菜肉絲湯(醃)</v>
      </c>
      <c r="T5" s="83" t="s">
        <v>25</v>
      </c>
      <c r="U5" s="84" t="s">
        <v>23</v>
      </c>
      <c r="V5" s="850"/>
      <c r="W5" s="85" t="s">
        <v>2</v>
      </c>
      <c r="X5" s="122" t="s">
        <v>27</v>
      </c>
      <c r="Y5" s="87">
        <f>AB6</f>
        <v>5.7</v>
      </c>
      <c r="Z5" s="183"/>
      <c r="AA5" s="183"/>
      <c r="AB5" s="184"/>
      <c r="AC5" s="183" t="s">
        <v>28</v>
      </c>
      <c r="AD5" s="183" t="s">
        <v>29</v>
      </c>
      <c r="AE5" s="183" t="s">
        <v>30</v>
      </c>
      <c r="AF5" s="183" t="s">
        <v>31</v>
      </c>
    </row>
    <row r="6" spans="1:32" ht="27.95" customHeight="1">
      <c r="B6" s="205" t="s">
        <v>32</v>
      </c>
      <c r="C6" s="853"/>
      <c r="D6" s="90" t="s">
        <v>33</v>
      </c>
      <c r="E6" s="91"/>
      <c r="F6" s="92">
        <v>110</v>
      </c>
      <c r="G6" s="488" t="s">
        <v>244</v>
      </c>
      <c r="H6" s="93"/>
      <c r="I6" s="666">
        <v>40</v>
      </c>
      <c r="J6" s="667" t="s">
        <v>222</v>
      </c>
      <c r="K6" s="131"/>
      <c r="L6" s="666">
        <v>40</v>
      </c>
      <c r="M6" s="495" t="s">
        <v>282</v>
      </c>
      <c r="N6" s="92"/>
      <c r="O6" s="93">
        <v>35</v>
      </c>
      <c r="P6" s="683" t="str">
        <f>P5</f>
        <v>深色蔬菜</v>
      </c>
      <c r="Q6" s="90"/>
      <c r="R6" s="93">
        <v>100</v>
      </c>
      <c r="S6" s="500" t="s">
        <v>392</v>
      </c>
      <c r="T6" s="500"/>
      <c r="U6" s="499">
        <v>10</v>
      </c>
      <c r="V6" s="851"/>
      <c r="W6" s="94">
        <f>AE11</f>
        <v>95.5</v>
      </c>
      <c r="X6" s="125" t="s">
        <v>60</v>
      </c>
      <c r="Y6" s="96">
        <f>AB7</f>
        <v>1.9</v>
      </c>
      <c r="Z6" s="193"/>
      <c r="AA6" s="202" t="s">
        <v>61</v>
      </c>
      <c r="AB6" s="184">
        <v>5.7</v>
      </c>
      <c r="AC6" s="184">
        <f>AB6*2</f>
        <v>11.4</v>
      </c>
      <c r="AD6" s="184"/>
      <c r="AE6" s="184">
        <f>AB6*15</f>
        <v>85.5</v>
      </c>
      <c r="AF6" s="184">
        <f>AC6*4+AE6*4</f>
        <v>387.6</v>
      </c>
    </row>
    <row r="7" spans="1:32" ht="27.95" customHeight="1">
      <c r="B7" s="205">
        <v>19</v>
      </c>
      <c r="C7" s="853"/>
      <c r="D7" s="91"/>
      <c r="E7" s="91"/>
      <c r="F7" s="91"/>
      <c r="G7" s="93"/>
      <c r="H7" s="93"/>
      <c r="I7" s="93"/>
      <c r="J7" s="494" t="s">
        <v>204</v>
      </c>
      <c r="K7" s="494"/>
      <c r="L7" s="494">
        <v>10</v>
      </c>
      <c r="M7" s="492" t="s">
        <v>345</v>
      </c>
      <c r="N7" s="92"/>
      <c r="O7" s="92">
        <v>10</v>
      </c>
      <c r="P7" s="92"/>
      <c r="Q7" s="92"/>
      <c r="R7" s="92"/>
      <c r="S7" s="500" t="s">
        <v>393</v>
      </c>
      <c r="T7" s="500" t="s">
        <v>394</v>
      </c>
      <c r="U7" s="499">
        <v>20</v>
      </c>
      <c r="V7" s="851"/>
      <c r="W7" s="98" t="s">
        <v>1</v>
      </c>
      <c r="X7" s="129" t="s">
        <v>62</v>
      </c>
      <c r="Y7" s="96">
        <f>AB8</f>
        <v>2</v>
      </c>
      <c r="Z7" s="183"/>
      <c r="AA7" s="207" t="s">
        <v>63</v>
      </c>
      <c r="AB7" s="184">
        <v>1.9</v>
      </c>
      <c r="AC7" s="208">
        <f>AB7*7</f>
        <v>13.299999999999999</v>
      </c>
      <c r="AD7" s="184">
        <f>AB7*5</f>
        <v>9.5</v>
      </c>
      <c r="AE7" s="184" t="s">
        <v>4</v>
      </c>
      <c r="AF7" s="209">
        <f>AC7*4+AD7*9</f>
        <v>138.69999999999999</v>
      </c>
    </row>
    <row r="8" spans="1:32" ht="27.95" customHeight="1">
      <c r="B8" s="205" t="s">
        <v>43</v>
      </c>
      <c r="C8" s="853"/>
      <c r="D8" s="91"/>
      <c r="E8" s="91"/>
      <c r="F8" s="91"/>
      <c r="G8" s="92"/>
      <c r="H8" s="93"/>
      <c r="I8" s="93"/>
      <c r="J8" s="494" t="s">
        <v>216</v>
      </c>
      <c r="K8" s="498"/>
      <c r="L8" s="494">
        <v>10</v>
      </c>
      <c r="M8" s="90" t="s">
        <v>346</v>
      </c>
      <c r="N8" s="103"/>
      <c r="O8" s="93" t="s">
        <v>329</v>
      </c>
      <c r="P8" s="92"/>
      <c r="Q8" s="104"/>
      <c r="R8" s="92"/>
      <c r="S8" s="500"/>
      <c r="T8" s="500"/>
      <c r="U8" s="499"/>
      <c r="V8" s="851"/>
      <c r="W8" s="94">
        <f>AD11</f>
        <v>22</v>
      </c>
      <c r="X8" s="129" t="s">
        <v>64</v>
      </c>
      <c r="Y8" s="96">
        <f>AB9</f>
        <v>2.5</v>
      </c>
      <c r="Z8" s="193"/>
      <c r="AA8" s="183" t="s">
        <v>65</v>
      </c>
      <c r="AB8" s="184">
        <v>2</v>
      </c>
      <c r="AC8" s="184">
        <f>AB8*1</f>
        <v>2</v>
      </c>
      <c r="AD8" s="184" t="s">
        <v>4</v>
      </c>
      <c r="AE8" s="184">
        <f>AB8*5</f>
        <v>10</v>
      </c>
      <c r="AF8" s="184">
        <f>AC8*4+AE8*4</f>
        <v>48</v>
      </c>
    </row>
    <row r="9" spans="1:32" ht="27.95" customHeight="1">
      <c r="B9" s="855" t="s">
        <v>97</v>
      </c>
      <c r="C9" s="853"/>
      <c r="D9" s="91"/>
      <c r="E9" s="91"/>
      <c r="F9" s="91"/>
      <c r="G9" s="93"/>
      <c r="H9" s="105"/>
      <c r="I9" s="93"/>
      <c r="J9" s="494" t="s">
        <v>234</v>
      </c>
      <c r="K9" s="498"/>
      <c r="L9" s="494">
        <v>10</v>
      </c>
      <c r="M9" s="90"/>
      <c r="N9" s="104"/>
      <c r="O9" s="93"/>
      <c r="P9" s="90"/>
      <c r="Q9" s="92"/>
      <c r="R9" s="93"/>
      <c r="S9" s="500"/>
      <c r="T9" s="500"/>
      <c r="U9" s="499"/>
      <c r="V9" s="851"/>
      <c r="W9" s="98" t="s">
        <v>3</v>
      </c>
      <c r="X9" s="129" t="s">
        <v>67</v>
      </c>
      <c r="Y9" s="96">
        <f>AB10</f>
        <v>0</v>
      </c>
      <c r="Z9" s="183"/>
      <c r="AA9" s="183" t="s">
        <v>68</v>
      </c>
      <c r="AB9" s="56">
        <v>2.5</v>
      </c>
      <c r="AC9" s="184"/>
      <c r="AD9" s="184">
        <f>AB9*5</f>
        <v>12.5</v>
      </c>
      <c r="AE9" s="184" t="s">
        <v>4</v>
      </c>
      <c r="AF9" s="184">
        <f>AD9*9</f>
        <v>112.5</v>
      </c>
    </row>
    <row r="10" spans="1:32" ht="27.95" customHeight="1">
      <c r="B10" s="855"/>
      <c r="C10" s="853"/>
      <c r="D10" s="91"/>
      <c r="E10" s="91"/>
      <c r="F10" s="91"/>
      <c r="G10" s="93"/>
      <c r="H10" s="105"/>
      <c r="I10" s="93"/>
      <c r="J10" s="494" t="s">
        <v>245</v>
      </c>
      <c r="K10" s="497"/>
      <c r="L10" s="494" t="s">
        <v>203</v>
      </c>
      <c r="M10" s="90"/>
      <c r="N10" s="104"/>
      <c r="O10" s="93"/>
      <c r="P10" s="92"/>
      <c r="Q10" s="104"/>
      <c r="R10" s="92"/>
      <c r="S10" s="500"/>
      <c r="T10" s="500"/>
      <c r="U10" s="499"/>
      <c r="V10" s="851"/>
      <c r="W10" s="94">
        <f>AC11</f>
        <v>26.7</v>
      </c>
      <c r="X10" s="134" t="s">
        <v>69</v>
      </c>
      <c r="Y10" s="96">
        <v>0</v>
      </c>
      <c r="Z10" s="193"/>
      <c r="AA10" s="183" t="s">
        <v>70</v>
      </c>
      <c r="AE10" s="183">
        <f>AB10*15</f>
        <v>0</v>
      </c>
    </row>
    <row r="11" spans="1:32" ht="27.95" customHeight="1">
      <c r="B11" s="107" t="s">
        <v>71</v>
      </c>
      <c r="C11" s="210"/>
      <c r="D11" s="91"/>
      <c r="E11" s="104"/>
      <c r="F11" s="91"/>
      <c r="G11" s="93"/>
      <c r="H11" s="105"/>
      <c r="I11" s="93"/>
      <c r="J11" s="492"/>
      <c r="K11" s="496"/>
      <c r="L11" s="493"/>
      <c r="M11" s="90"/>
      <c r="N11" s="92"/>
      <c r="O11" s="93"/>
      <c r="P11" s="92"/>
      <c r="Q11" s="104"/>
      <c r="R11" s="92"/>
      <c r="S11" s="499"/>
      <c r="T11" s="500"/>
      <c r="U11" s="499"/>
      <c r="V11" s="851"/>
      <c r="W11" s="98" t="s">
        <v>52</v>
      </c>
      <c r="X11" s="137"/>
      <c r="Y11" s="96"/>
      <c r="Z11" s="183"/>
      <c r="AC11" s="183">
        <f>SUM(AC6:AC10)</f>
        <v>26.7</v>
      </c>
      <c r="AD11" s="183">
        <f>SUM(AD6:AD10)</f>
        <v>22</v>
      </c>
      <c r="AE11" s="183">
        <f>SUM(AE6:AE10)</f>
        <v>95.5</v>
      </c>
      <c r="AF11" s="183">
        <f>AC11*4+AD11*9+AE11*4</f>
        <v>686.8</v>
      </c>
    </row>
    <row r="12" spans="1:32" ht="27.95" customHeight="1" thickBot="1">
      <c r="B12" s="211"/>
      <c r="C12" s="212"/>
      <c r="D12" s="104"/>
      <c r="E12" s="104"/>
      <c r="F12" s="92"/>
      <c r="G12" s="92"/>
      <c r="H12" s="104"/>
      <c r="I12" s="92"/>
      <c r="J12" s="493"/>
      <c r="K12" s="496"/>
      <c r="L12" s="493"/>
      <c r="M12" s="146"/>
      <c r="N12" s="104"/>
      <c r="O12" s="93"/>
      <c r="P12" s="92"/>
      <c r="Q12" s="104"/>
      <c r="R12" s="92"/>
      <c r="S12" s="501"/>
      <c r="T12" s="500"/>
      <c r="U12" s="501"/>
      <c r="V12" s="854"/>
      <c r="W12" s="94">
        <f>(W6*4)+(W8*9)+(W10*4)</f>
        <v>686.8</v>
      </c>
      <c r="X12" s="180"/>
      <c r="Y12" s="115"/>
      <c r="Z12" s="193"/>
      <c r="AC12" s="213">
        <f>AC11*4/AF11</f>
        <v>0.15550378567268491</v>
      </c>
      <c r="AD12" s="213">
        <f>AD11*9/AF11</f>
        <v>0.28829353523587653</v>
      </c>
      <c r="AE12" s="213">
        <f>AE11*4/AF11</f>
        <v>0.55620267909143861</v>
      </c>
    </row>
    <row r="13" spans="1:32" s="204" customFormat="1" ht="42">
      <c r="B13" s="81">
        <v>4</v>
      </c>
      <c r="C13" s="853"/>
      <c r="D13" s="83" t="str">
        <f>月菜單!E35</f>
        <v>紫米飯</v>
      </c>
      <c r="E13" s="83" t="s">
        <v>55</v>
      </c>
      <c r="F13" s="84" t="s">
        <v>54</v>
      </c>
      <c r="G13" s="83" t="str">
        <f>月菜單!E36</f>
        <v>糖醋雞丁</v>
      </c>
      <c r="H13" s="83" t="s">
        <v>25</v>
      </c>
      <c r="I13" s="84" t="s">
        <v>23</v>
      </c>
      <c r="J13" s="83" t="str">
        <f>月菜單!E37</f>
        <v>鮮筍雙鮮</v>
      </c>
      <c r="K13" s="512" t="s">
        <v>201</v>
      </c>
      <c r="L13" s="84" t="s">
        <v>23</v>
      </c>
      <c r="M13" s="83" t="str">
        <f>月菜單!E38</f>
        <v>手工香蒸肉</v>
      </c>
      <c r="N13" s="512" t="s">
        <v>25</v>
      </c>
      <c r="O13" s="84" t="s">
        <v>23</v>
      </c>
      <c r="P13" s="83" t="str">
        <f>月菜單!E39</f>
        <v>淺色蔬菜</v>
      </c>
      <c r="Q13" s="83" t="s">
        <v>26</v>
      </c>
      <c r="R13" s="84" t="s">
        <v>23</v>
      </c>
      <c r="S13" s="83" t="str">
        <f>月菜單!E40</f>
        <v>玉米蛋花湯</v>
      </c>
      <c r="T13" s="83" t="s">
        <v>25</v>
      </c>
      <c r="U13" s="84" t="s">
        <v>23</v>
      </c>
      <c r="V13" s="850"/>
      <c r="W13" s="85" t="s">
        <v>2</v>
      </c>
      <c r="X13" s="122" t="s">
        <v>27</v>
      </c>
      <c r="Y13" s="87">
        <f>AB14</f>
        <v>5.7</v>
      </c>
      <c r="Z13" s="183"/>
      <c r="AA13" s="183"/>
      <c r="AB13" s="184"/>
      <c r="AC13" s="183" t="s">
        <v>28</v>
      </c>
      <c r="AD13" s="183" t="s">
        <v>29</v>
      </c>
      <c r="AE13" s="183" t="s">
        <v>30</v>
      </c>
      <c r="AF13" s="183" t="s">
        <v>31</v>
      </c>
    </row>
    <row r="14" spans="1:32" ht="27.95" customHeight="1">
      <c r="B14" s="205" t="s">
        <v>32</v>
      </c>
      <c r="C14" s="853"/>
      <c r="D14" s="504" t="s">
        <v>213</v>
      </c>
      <c r="E14" s="503"/>
      <c r="F14" s="503">
        <v>70</v>
      </c>
      <c r="G14" s="506" t="s">
        <v>234</v>
      </c>
      <c r="H14" s="506"/>
      <c r="I14" s="506">
        <v>45</v>
      </c>
      <c r="J14" s="744" t="s">
        <v>236</v>
      </c>
      <c r="K14" s="684"/>
      <c r="L14" s="744">
        <v>40</v>
      </c>
      <c r="M14" s="682" t="s">
        <v>199</v>
      </c>
      <c r="N14" s="682"/>
      <c r="O14" s="682">
        <v>10</v>
      </c>
      <c r="P14" s="683" t="s">
        <v>294</v>
      </c>
      <c r="Q14" s="90"/>
      <c r="R14" s="93">
        <v>130</v>
      </c>
      <c r="S14" s="91" t="s">
        <v>347</v>
      </c>
      <c r="T14" s="146"/>
      <c r="U14" s="91">
        <v>10</v>
      </c>
      <c r="V14" s="851"/>
      <c r="W14" s="94">
        <f>AE19</f>
        <v>95.5</v>
      </c>
      <c r="X14" s="125" t="s">
        <v>36</v>
      </c>
      <c r="Y14" s="96">
        <f>AB15</f>
        <v>1.9</v>
      </c>
      <c r="Z14" s="193"/>
      <c r="AA14" s="202" t="s">
        <v>37</v>
      </c>
      <c r="AB14" s="184">
        <v>5.7</v>
      </c>
      <c r="AC14" s="184">
        <f>AB14*2</f>
        <v>11.4</v>
      </c>
      <c r="AD14" s="184"/>
      <c r="AE14" s="184">
        <f>AB14*15</f>
        <v>85.5</v>
      </c>
      <c r="AF14" s="184">
        <f>AC14*4+AE14*4</f>
        <v>387.6</v>
      </c>
    </row>
    <row r="15" spans="1:32" ht="27.95" customHeight="1">
      <c r="B15" s="205">
        <v>20</v>
      </c>
      <c r="C15" s="853"/>
      <c r="D15" s="503" t="s">
        <v>246</v>
      </c>
      <c r="E15" s="503"/>
      <c r="F15" s="503">
        <v>35</v>
      </c>
      <c r="G15" s="506" t="s">
        <v>247</v>
      </c>
      <c r="H15" s="506"/>
      <c r="I15" s="506">
        <v>10</v>
      </c>
      <c r="J15" s="744" t="s">
        <v>212</v>
      </c>
      <c r="K15" s="684"/>
      <c r="L15" s="744">
        <v>20</v>
      </c>
      <c r="M15" s="682" t="s">
        <v>38</v>
      </c>
      <c r="N15" s="682"/>
      <c r="O15" s="682">
        <v>5</v>
      </c>
      <c r="P15" s="682" t="s">
        <v>295</v>
      </c>
      <c r="Q15" s="673"/>
      <c r="R15" s="683">
        <v>5</v>
      </c>
      <c r="S15" s="683" t="s">
        <v>338</v>
      </c>
      <c r="T15" s="672"/>
      <c r="U15" s="91">
        <v>10</v>
      </c>
      <c r="V15" s="851"/>
      <c r="W15" s="98" t="s">
        <v>1</v>
      </c>
      <c r="X15" s="129" t="s">
        <v>40</v>
      </c>
      <c r="Y15" s="96">
        <f>AB16</f>
        <v>2</v>
      </c>
      <c r="Z15" s="183"/>
      <c r="AA15" s="207" t="s">
        <v>41</v>
      </c>
      <c r="AB15" s="184">
        <v>1.9</v>
      </c>
      <c r="AC15" s="208">
        <f>AB15*7</f>
        <v>13.299999999999999</v>
      </c>
      <c r="AD15" s="184">
        <f>AB15*5</f>
        <v>9.5</v>
      </c>
      <c r="AE15" s="184" t="s">
        <v>42</v>
      </c>
      <c r="AF15" s="209">
        <f>AC15*4+AD15*9</f>
        <v>138.69999999999999</v>
      </c>
    </row>
    <row r="16" spans="1:32" ht="27.95" customHeight="1">
      <c r="A16" s="668" t="s">
        <v>196</v>
      </c>
      <c r="B16" s="205" t="s">
        <v>43</v>
      </c>
      <c r="C16" s="853"/>
      <c r="D16" s="505"/>
      <c r="E16" s="505"/>
      <c r="F16" s="502"/>
      <c r="G16" s="683" t="s">
        <v>281</v>
      </c>
      <c r="H16" s="507"/>
      <c r="I16" s="506">
        <v>5</v>
      </c>
      <c r="J16" s="744" t="s">
        <v>204</v>
      </c>
      <c r="K16" s="744"/>
      <c r="L16" s="744">
        <v>5</v>
      </c>
      <c r="M16" s="682"/>
      <c r="N16" s="682"/>
      <c r="O16" s="682"/>
      <c r="P16" s="734"/>
      <c r="Q16" s="104"/>
      <c r="R16" s="92"/>
      <c r="S16" s="91"/>
      <c r="T16" s="92"/>
      <c r="U16" s="92"/>
      <c r="V16" s="851"/>
      <c r="W16" s="94">
        <v>23</v>
      </c>
      <c r="X16" s="129" t="s">
        <v>44</v>
      </c>
      <c r="Y16" s="96">
        <f>AB17</f>
        <v>2.5</v>
      </c>
      <c r="Z16" s="193"/>
      <c r="AA16" s="183" t="s">
        <v>45</v>
      </c>
      <c r="AB16" s="184">
        <v>2</v>
      </c>
      <c r="AC16" s="184">
        <f>AB16*1</f>
        <v>2</v>
      </c>
      <c r="AD16" s="184" t="s">
        <v>42</v>
      </c>
      <c r="AE16" s="184">
        <f>AB16*5</f>
        <v>10</v>
      </c>
      <c r="AF16" s="184">
        <f>AC16*4+AE16*4</f>
        <v>48</v>
      </c>
    </row>
    <row r="17" spans="1:32" ht="27.95" customHeight="1">
      <c r="A17" s="491"/>
      <c r="B17" s="839" t="s">
        <v>258</v>
      </c>
      <c r="C17" s="835"/>
      <c r="D17" s="670"/>
      <c r="E17" s="505"/>
      <c r="F17" s="502"/>
      <c r="G17" s="506"/>
      <c r="H17" s="507"/>
      <c r="I17" s="506"/>
      <c r="J17" s="508"/>
      <c r="K17" s="508"/>
      <c r="L17" s="508"/>
      <c r="M17" s="682"/>
      <c r="N17" s="682"/>
      <c r="O17" s="682"/>
      <c r="P17" s="92"/>
      <c r="Q17" s="104"/>
      <c r="R17" s="92"/>
      <c r="S17" s="91"/>
      <c r="T17" s="92"/>
      <c r="U17" s="92"/>
      <c r="V17" s="851"/>
      <c r="W17" s="98" t="s">
        <v>3</v>
      </c>
      <c r="X17" s="129" t="s">
        <v>47</v>
      </c>
      <c r="Y17" s="96">
        <f>AB18</f>
        <v>0</v>
      </c>
      <c r="Z17" s="183"/>
      <c r="AA17" s="183" t="s">
        <v>48</v>
      </c>
      <c r="AB17" s="56">
        <v>2.5</v>
      </c>
      <c r="AC17" s="184"/>
      <c r="AD17" s="184">
        <f>AB17*5</f>
        <v>12.5</v>
      </c>
      <c r="AE17" s="184" t="s">
        <v>42</v>
      </c>
      <c r="AF17" s="184">
        <f>AD17*9</f>
        <v>112.5</v>
      </c>
    </row>
    <row r="18" spans="1:32" ht="27.95" customHeight="1">
      <c r="B18" s="855"/>
      <c r="C18" s="853"/>
      <c r="D18" s="505"/>
      <c r="E18" s="490"/>
      <c r="F18" s="673"/>
      <c r="G18" s="673"/>
      <c r="H18" s="490"/>
      <c r="I18" s="506"/>
      <c r="J18" s="510"/>
      <c r="K18" s="511"/>
      <c r="L18" s="510"/>
      <c r="M18" s="682"/>
      <c r="N18" s="682"/>
      <c r="O18" s="682"/>
      <c r="P18" s="92"/>
      <c r="Q18" s="104"/>
      <c r="R18" s="92"/>
      <c r="S18" s="91"/>
      <c r="T18" s="104"/>
      <c r="U18" s="92"/>
      <c r="V18" s="851"/>
      <c r="W18" s="94">
        <f>AC19</f>
        <v>26.7</v>
      </c>
      <c r="X18" s="134" t="s">
        <v>49</v>
      </c>
      <c r="Y18" s="96">
        <v>0</v>
      </c>
      <c r="Z18" s="193"/>
      <c r="AA18" s="183" t="s">
        <v>50</v>
      </c>
      <c r="AE18" s="183">
        <f>AB18*15</f>
        <v>0</v>
      </c>
    </row>
    <row r="19" spans="1:32" ht="27.95" customHeight="1">
      <c r="B19" s="107" t="s">
        <v>51</v>
      </c>
      <c r="C19" s="210"/>
      <c r="D19" s="505"/>
      <c r="E19" s="505"/>
      <c r="F19" s="502"/>
      <c r="G19" s="506"/>
      <c r="H19" s="507"/>
      <c r="I19" s="506"/>
      <c r="J19" s="510"/>
      <c r="K19" s="511"/>
      <c r="L19" s="509"/>
      <c r="M19" s="90"/>
      <c r="N19" s="105"/>
      <c r="O19" s="93"/>
      <c r="P19" s="92"/>
      <c r="Q19" s="104"/>
      <c r="R19" s="92"/>
      <c r="S19" s="92"/>
      <c r="T19" s="104"/>
      <c r="U19" s="92"/>
      <c r="V19" s="851"/>
      <c r="W19" s="98" t="s">
        <v>52</v>
      </c>
      <c r="X19" s="137"/>
      <c r="Y19" s="96"/>
      <c r="Z19" s="183"/>
      <c r="AC19" s="183">
        <f>SUM(AC14:AC18)</f>
        <v>26.7</v>
      </c>
      <c r="AD19" s="183">
        <f>SUM(AD14:AD18)</f>
        <v>22</v>
      </c>
      <c r="AE19" s="183">
        <f>SUM(AE14:AE18)</f>
        <v>95.5</v>
      </c>
      <c r="AF19" s="183">
        <f>AC19*4+AD19*9+AE19*4</f>
        <v>686.8</v>
      </c>
    </row>
    <row r="20" spans="1:32" ht="27.95" customHeight="1" thickBot="1">
      <c r="B20" s="211"/>
      <c r="C20" s="212"/>
      <c r="D20" s="505"/>
      <c r="E20" s="505"/>
      <c r="F20" s="502"/>
      <c r="G20" s="506"/>
      <c r="H20" s="507"/>
      <c r="I20" s="506"/>
      <c r="J20" s="509"/>
      <c r="K20" s="511"/>
      <c r="L20" s="509"/>
      <c r="M20" s="93"/>
      <c r="N20" s="104"/>
      <c r="O20" s="93"/>
      <c r="P20" s="92"/>
      <c r="Q20" s="104"/>
      <c r="R20" s="92"/>
      <c r="S20" s="92"/>
      <c r="T20" s="104"/>
      <c r="U20" s="92"/>
      <c r="V20" s="854"/>
      <c r="W20" s="94">
        <f>AF19</f>
        <v>686.8</v>
      </c>
      <c r="X20" s="180"/>
      <c r="Y20" s="115"/>
      <c r="Z20" s="193"/>
      <c r="AC20" s="213">
        <f>AC19*4/AF19</f>
        <v>0.15550378567268491</v>
      </c>
      <c r="AD20" s="213">
        <f>AD19*9/AF19</f>
        <v>0.28829353523587653</v>
      </c>
      <c r="AE20" s="213">
        <f>AE19*4/AF19</f>
        <v>0.55620267909143861</v>
      </c>
    </row>
    <row r="21" spans="1:32" s="204" customFormat="1" ht="42">
      <c r="B21" s="81">
        <v>4</v>
      </c>
      <c r="C21" s="853"/>
      <c r="D21" s="83" t="str">
        <f>月菜單!I35</f>
        <v>白米飯</v>
      </c>
      <c r="E21" s="83" t="s">
        <v>25</v>
      </c>
      <c r="F21" s="84" t="s">
        <v>23</v>
      </c>
      <c r="G21" s="83" t="str">
        <f>月菜單!I36</f>
        <v>豪大炸雞排(炸)</v>
      </c>
      <c r="H21" s="83" t="s">
        <v>59</v>
      </c>
      <c r="I21" s="84" t="s">
        <v>23</v>
      </c>
      <c r="J21" s="83" t="str">
        <f>月菜單!I37</f>
        <v>日式關東煮(豆)</v>
      </c>
      <c r="K21" s="648" t="s">
        <v>201</v>
      </c>
      <c r="L21" s="84" t="s">
        <v>23</v>
      </c>
      <c r="M21" s="83" t="str">
        <f>月菜單!I38</f>
        <v>三角薯餅(加)</v>
      </c>
      <c r="N21" s="526" t="s">
        <v>24</v>
      </c>
      <c r="O21" s="84" t="s">
        <v>23</v>
      </c>
      <c r="P21" s="83" t="str">
        <f>月菜單!I39</f>
        <v>深色蔬菜</v>
      </c>
      <c r="Q21" s="83" t="s">
        <v>26</v>
      </c>
      <c r="R21" s="84" t="s">
        <v>23</v>
      </c>
      <c r="S21" s="214" t="str">
        <f>月菜單!I40</f>
        <v>羅宋湯</v>
      </c>
      <c r="T21" s="83" t="s">
        <v>25</v>
      </c>
      <c r="U21" s="84" t="s">
        <v>23</v>
      </c>
      <c r="V21" s="836"/>
      <c r="W21" s="85" t="s">
        <v>7</v>
      </c>
      <c r="X21" s="122" t="s">
        <v>27</v>
      </c>
      <c r="Y21" s="123">
        <f>AB22</f>
        <v>5.7</v>
      </c>
      <c r="Z21" s="183"/>
      <c r="AA21" s="183"/>
      <c r="AB21" s="184"/>
      <c r="AC21" s="183" t="s">
        <v>28</v>
      </c>
      <c r="AD21" s="183" t="s">
        <v>29</v>
      </c>
      <c r="AE21" s="183" t="s">
        <v>30</v>
      </c>
      <c r="AF21" s="183" t="s">
        <v>31</v>
      </c>
    </row>
    <row r="22" spans="1:32" s="217" customFormat="1" ht="27.75" customHeight="1">
      <c r="B22" s="215" t="s">
        <v>32</v>
      </c>
      <c r="C22" s="853"/>
      <c r="D22" s="515" t="s">
        <v>213</v>
      </c>
      <c r="E22" s="513"/>
      <c r="F22" s="514">
        <v>110</v>
      </c>
      <c r="G22" s="93" t="s">
        <v>34</v>
      </c>
      <c r="H22" s="90"/>
      <c r="I22" s="93">
        <v>50</v>
      </c>
      <c r="J22" s="684" t="s">
        <v>35</v>
      </c>
      <c r="K22" s="645"/>
      <c r="L22" s="682">
        <v>20</v>
      </c>
      <c r="M22" s="802" t="s">
        <v>442</v>
      </c>
      <c r="N22" s="801" t="s">
        <v>228</v>
      </c>
      <c r="O22" s="802">
        <v>40</v>
      </c>
      <c r="P22" s="531" t="str">
        <f>P21</f>
        <v>深色蔬菜</v>
      </c>
      <c r="Q22" s="90"/>
      <c r="R22" s="93">
        <v>100</v>
      </c>
      <c r="S22" s="535" t="s">
        <v>398</v>
      </c>
      <c r="T22" s="535"/>
      <c r="U22" s="535">
        <v>20</v>
      </c>
      <c r="V22" s="837"/>
      <c r="W22" s="94">
        <f>AE27</f>
        <v>95.5</v>
      </c>
      <c r="X22" s="125" t="s">
        <v>36</v>
      </c>
      <c r="Y22" s="126">
        <f>AB23</f>
        <v>1.9</v>
      </c>
      <c r="Z22" s="216"/>
      <c r="AA22" s="202" t="s">
        <v>37</v>
      </c>
      <c r="AB22" s="184">
        <v>5.7</v>
      </c>
      <c r="AC22" s="184">
        <f>AB22*2</f>
        <v>11.4</v>
      </c>
      <c r="AD22" s="184"/>
      <c r="AE22" s="184">
        <f>AB22*15</f>
        <v>85.5</v>
      </c>
      <c r="AF22" s="184">
        <f>AC22*4+AE22*4</f>
        <v>387.6</v>
      </c>
    </row>
    <row r="23" spans="1:32" s="217" customFormat="1" ht="27.95" customHeight="1">
      <c r="B23" s="215">
        <v>21</v>
      </c>
      <c r="C23" s="853"/>
      <c r="D23" s="514"/>
      <c r="E23" s="514"/>
      <c r="F23" s="514"/>
      <c r="G23" s="93"/>
      <c r="H23" s="90"/>
      <c r="I23" s="93"/>
      <c r="J23" s="735" t="s">
        <v>413</v>
      </c>
      <c r="K23" s="734" t="s">
        <v>288</v>
      </c>
      <c r="L23" s="734">
        <v>15</v>
      </c>
      <c r="M23" s="527"/>
      <c r="N23" s="528"/>
      <c r="O23" s="527"/>
      <c r="P23" s="92"/>
      <c r="Q23" s="92"/>
      <c r="R23" s="92"/>
      <c r="S23" s="533" t="s">
        <v>399</v>
      </c>
      <c r="T23" s="538"/>
      <c r="U23" s="535">
        <v>10</v>
      </c>
      <c r="V23" s="837"/>
      <c r="W23" s="98" t="s">
        <v>1</v>
      </c>
      <c r="X23" s="129" t="s">
        <v>40</v>
      </c>
      <c r="Y23" s="126">
        <f>AB24</f>
        <v>2</v>
      </c>
      <c r="Z23" s="218"/>
      <c r="AA23" s="207" t="s">
        <v>41</v>
      </c>
      <c r="AB23" s="184">
        <v>1.9</v>
      </c>
      <c r="AC23" s="208">
        <f>AB23*7</f>
        <v>13.299999999999999</v>
      </c>
      <c r="AD23" s="184">
        <f>AB23*5</f>
        <v>9.5</v>
      </c>
      <c r="AE23" s="184" t="s">
        <v>42</v>
      </c>
      <c r="AF23" s="209">
        <f>AC23*4+AD23*9</f>
        <v>138.69999999999999</v>
      </c>
    </row>
    <row r="24" spans="1:32" s="217" customFormat="1" ht="27.95" customHeight="1">
      <c r="B24" s="215" t="s">
        <v>43</v>
      </c>
      <c r="C24" s="853"/>
      <c r="D24" s="514"/>
      <c r="E24" s="516"/>
      <c r="F24" s="514"/>
      <c r="G24" s="93"/>
      <c r="H24" s="90"/>
      <c r="I24" s="93"/>
      <c r="J24" s="684" t="s">
        <v>38</v>
      </c>
      <c r="K24" s="645"/>
      <c r="L24" s="682">
        <v>10</v>
      </c>
      <c r="M24" s="527"/>
      <c r="N24" s="527"/>
      <c r="O24" s="527"/>
      <c r="P24" s="92"/>
      <c r="Q24" s="104"/>
      <c r="R24" s="92"/>
      <c r="S24" s="533" t="s">
        <v>400</v>
      </c>
      <c r="T24" s="534"/>
      <c r="U24" s="534">
        <v>10</v>
      </c>
      <c r="V24" s="837"/>
      <c r="W24" s="94">
        <f>AD27</f>
        <v>24.5</v>
      </c>
      <c r="X24" s="129" t="s">
        <v>44</v>
      </c>
      <c r="Y24" s="126">
        <f>AB25</f>
        <v>3</v>
      </c>
      <c r="Z24" s="216"/>
      <c r="AA24" s="183" t="s">
        <v>45</v>
      </c>
      <c r="AB24" s="184">
        <v>2</v>
      </c>
      <c r="AC24" s="184">
        <f>AB24*1</f>
        <v>2</v>
      </c>
      <c r="AD24" s="184" t="s">
        <v>42</v>
      </c>
      <c r="AE24" s="184">
        <f>AB24*5</f>
        <v>10</v>
      </c>
      <c r="AF24" s="184">
        <f>AC24*4+AE24*4</f>
        <v>48</v>
      </c>
    </row>
    <row r="25" spans="1:32" s="217" customFormat="1" ht="27.95" customHeight="1">
      <c r="B25" s="858" t="s">
        <v>94</v>
      </c>
      <c r="C25" s="853"/>
      <c r="D25" s="514"/>
      <c r="E25" s="517"/>
      <c r="F25" s="514"/>
      <c r="G25" s="92"/>
      <c r="H25" s="91"/>
      <c r="I25" s="92"/>
      <c r="J25" s="519"/>
      <c r="K25" s="520"/>
      <c r="L25" s="519"/>
      <c r="M25" s="527"/>
      <c r="N25" s="529"/>
      <c r="O25" s="527"/>
      <c r="P25" s="90"/>
      <c r="Q25" s="90"/>
      <c r="R25" s="90"/>
      <c r="S25" s="533"/>
      <c r="T25" s="534"/>
      <c r="U25" s="534"/>
      <c r="V25" s="837"/>
      <c r="W25" s="98" t="s">
        <v>3</v>
      </c>
      <c r="X25" s="129" t="s">
        <v>47</v>
      </c>
      <c r="Y25" s="126">
        <f>AB26</f>
        <v>0</v>
      </c>
      <c r="Z25" s="218"/>
      <c r="AA25" s="183" t="s">
        <v>48</v>
      </c>
      <c r="AB25" s="184">
        <v>3</v>
      </c>
      <c r="AC25" s="184"/>
      <c r="AD25" s="184">
        <f>AB25*5</f>
        <v>15</v>
      </c>
      <c r="AE25" s="184" t="s">
        <v>42</v>
      </c>
      <c r="AF25" s="184">
        <f>AD25*9</f>
        <v>135</v>
      </c>
    </row>
    <row r="26" spans="1:32" s="217" customFormat="1" ht="27.95" customHeight="1">
      <c r="B26" s="858"/>
      <c r="C26" s="853"/>
      <c r="D26" s="514"/>
      <c r="E26" s="516"/>
      <c r="F26" s="514"/>
      <c r="G26" s="132"/>
      <c r="H26" s="104"/>
      <c r="I26" s="133"/>
      <c r="J26" s="523"/>
      <c r="K26" s="521"/>
      <c r="L26" s="519"/>
      <c r="M26" s="684"/>
      <c r="N26" s="735"/>
      <c r="O26" s="527"/>
      <c r="P26" s="90"/>
      <c r="Q26" s="90"/>
      <c r="R26" s="90"/>
      <c r="S26" s="533"/>
      <c r="T26" s="537"/>
      <c r="U26" s="534"/>
      <c r="V26" s="837"/>
      <c r="W26" s="94">
        <f>AC27</f>
        <v>26.7</v>
      </c>
      <c r="X26" s="134" t="s">
        <v>49</v>
      </c>
      <c r="Y26" s="126">
        <v>0</v>
      </c>
      <c r="Z26" s="216"/>
      <c r="AA26" s="183" t="s">
        <v>50</v>
      </c>
      <c r="AB26" s="184"/>
      <c r="AC26" s="183"/>
      <c r="AD26" s="183"/>
      <c r="AE26" s="183">
        <f>AB26*15</f>
        <v>0</v>
      </c>
      <c r="AF26" s="183"/>
    </row>
    <row r="27" spans="1:32" s="217" customFormat="1" ht="27.95" customHeight="1">
      <c r="B27" s="107" t="s">
        <v>51</v>
      </c>
      <c r="C27" s="219"/>
      <c r="D27" s="514"/>
      <c r="E27" s="516"/>
      <c r="F27" s="514"/>
      <c r="G27" s="92"/>
      <c r="H27" s="104"/>
      <c r="I27" s="133"/>
      <c r="J27" s="524"/>
      <c r="K27" s="522"/>
      <c r="L27" s="518"/>
      <c r="M27" s="673"/>
      <c r="N27" s="529"/>
      <c r="O27" s="527"/>
      <c r="P27" s="90"/>
      <c r="Q27" s="105"/>
      <c r="R27" s="93"/>
      <c r="S27" s="534"/>
      <c r="T27" s="534"/>
      <c r="U27" s="534"/>
      <c r="V27" s="837"/>
      <c r="W27" s="136" t="s">
        <v>52</v>
      </c>
      <c r="X27" s="137"/>
      <c r="Y27" s="126"/>
      <c r="Z27" s="218"/>
      <c r="AA27" s="183"/>
      <c r="AB27" s="184"/>
      <c r="AC27" s="183">
        <f>SUM(AC22:AC26)</f>
        <v>26.7</v>
      </c>
      <c r="AD27" s="183">
        <f>SUM(AD22:AD26)</f>
        <v>24.5</v>
      </c>
      <c r="AE27" s="183">
        <f>SUM(AE22:AE26)</f>
        <v>95.5</v>
      </c>
      <c r="AF27" s="183">
        <f>AC27*4+AD27*9+AE27*4</f>
        <v>709.3</v>
      </c>
    </row>
    <row r="28" spans="1:32" s="217" customFormat="1" ht="27.95" customHeight="1" thickBot="1">
      <c r="B28" s="220"/>
      <c r="C28" s="221"/>
      <c r="D28" s="516"/>
      <c r="E28" s="516"/>
      <c r="F28" s="514"/>
      <c r="G28" s="92"/>
      <c r="H28" s="104"/>
      <c r="I28" s="133"/>
      <c r="J28" s="525"/>
      <c r="K28" s="522"/>
      <c r="L28" s="518"/>
      <c r="M28" s="530"/>
      <c r="N28" s="529"/>
      <c r="O28" s="527"/>
      <c r="P28" s="92"/>
      <c r="Q28" s="104"/>
      <c r="R28" s="92"/>
      <c r="S28" s="534"/>
      <c r="T28" s="537"/>
      <c r="U28" s="534"/>
      <c r="V28" s="838"/>
      <c r="W28" s="142">
        <f>(W22*4)+(W24*9)+(W26*4)</f>
        <v>709.3</v>
      </c>
      <c r="X28" s="143"/>
      <c r="Y28" s="126"/>
      <c r="Z28" s="216"/>
      <c r="AA28" s="218"/>
      <c r="AB28" s="222"/>
      <c r="AC28" s="213">
        <f>AC27*4/AF27</f>
        <v>0.15057098547864092</v>
      </c>
      <c r="AD28" s="213">
        <f>AD27*9/AF27</f>
        <v>0.31086987170449742</v>
      </c>
      <c r="AE28" s="213">
        <f>AE27*4/AF27</f>
        <v>0.53855914281686168</v>
      </c>
      <c r="AF28" s="218"/>
    </row>
    <row r="29" spans="1:32" s="204" customFormat="1" ht="42">
      <c r="B29" s="81">
        <v>4</v>
      </c>
      <c r="C29" s="853"/>
      <c r="D29" s="83" t="str">
        <f>月菜單!M35</f>
        <v>地瓜飯</v>
      </c>
      <c r="E29" s="83" t="s">
        <v>22</v>
      </c>
      <c r="F29" s="84" t="s">
        <v>23</v>
      </c>
      <c r="G29" s="83" t="str">
        <f>月菜單!M36</f>
        <v>蘑菇肉片</v>
      </c>
      <c r="H29" s="648" t="s">
        <v>201</v>
      </c>
      <c r="I29" s="84" t="s">
        <v>23</v>
      </c>
      <c r="J29" s="223" t="str">
        <f>月菜單!M37</f>
        <v>豆干甜不辣(豆加)</v>
      </c>
      <c r="K29" s="532" t="s">
        <v>25</v>
      </c>
      <c r="L29" s="84" t="s">
        <v>23</v>
      </c>
      <c r="M29" s="83" t="str">
        <f>月菜單!M38</f>
        <v>炫烤雞翅</v>
      </c>
      <c r="N29" s="83" t="s">
        <v>24</v>
      </c>
      <c r="O29" s="84" t="s">
        <v>23</v>
      </c>
      <c r="P29" s="83" t="str">
        <f>月菜單!M39</f>
        <v>深色蔬菜</v>
      </c>
      <c r="Q29" s="83" t="s">
        <v>80</v>
      </c>
      <c r="R29" s="84" t="s">
        <v>54</v>
      </c>
      <c r="S29" s="83" t="str">
        <f>月菜單!M40</f>
        <v>三絲湯</v>
      </c>
      <c r="T29" s="83" t="s">
        <v>25</v>
      </c>
      <c r="U29" s="84" t="s">
        <v>23</v>
      </c>
      <c r="V29" s="836"/>
      <c r="W29" s="85" t="s">
        <v>2</v>
      </c>
      <c r="X29" s="122" t="s">
        <v>27</v>
      </c>
      <c r="Y29" s="123">
        <f>AB30</f>
        <v>5.7</v>
      </c>
      <c r="Z29" s="183"/>
      <c r="AA29" s="183"/>
      <c r="AB29" s="184"/>
      <c r="AC29" s="183" t="s">
        <v>28</v>
      </c>
      <c r="AD29" s="183" t="s">
        <v>29</v>
      </c>
      <c r="AE29" s="183" t="s">
        <v>30</v>
      </c>
      <c r="AF29" s="183" t="s">
        <v>31</v>
      </c>
    </row>
    <row r="30" spans="1:32" ht="27.95" customHeight="1">
      <c r="B30" s="205" t="s">
        <v>32</v>
      </c>
      <c r="C30" s="853"/>
      <c r="D30" s="90" t="s">
        <v>33</v>
      </c>
      <c r="E30" s="90"/>
      <c r="F30" s="90">
        <v>80</v>
      </c>
      <c r="G30" s="536" t="s">
        <v>248</v>
      </c>
      <c r="H30" s="92"/>
      <c r="I30" s="92">
        <v>40</v>
      </c>
      <c r="J30" s="684" t="s">
        <v>402</v>
      </c>
      <c r="K30" s="744" t="s">
        <v>296</v>
      </c>
      <c r="L30" s="744">
        <v>50</v>
      </c>
      <c r="M30" s="684" t="s">
        <v>225</v>
      </c>
      <c r="N30" s="539"/>
      <c r="O30" s="543">
        <v>35</v>
      </c>
      <c r="P30" s="535" t="str">
        <f>P29</f>
        <v>深色蔬菜</v>
      </c>
      <c r="Q30" s="90"/>
      <c r="R30" s="93">
        <v>100</v>
      </c>
      <c r="S30" s="664" t="s">
        <v>204</v>
      </c>
      <c r="T30" s="682"/>
      <c r="U30" s="682">
        <v>5</v>
      </c>
      <c r="V30" s="837"/>
      <c r="W30" s="94">
        <f>AE35</f>
        <v>96.5</v>
      </c>
      <c r="X30" s="125" t="s">
        <v>36</v>
      </c>
      <c r="Y30" s="126">
        <f>AB31</f>
        <v>1.9</v>
      </c>
      <c r="Z30" s="193"/>
      <c r="AA30" s="202" t="s">
        <v>37</v>
      </c>
      <c r="AB30" s="184">
        <v>5.7</v>
      </c>
      <c r="AC30" s="184">
        <f>AB30*2</f>
        <v>11.4</v>
      </c>
      <c r="AD30" s="184"/>
      <c r="AE30" s="184">
        <f>AB30*15</f>
        <v>85.5</v>
      </c>
      <c r="AF30" s="184">
        <f>AC30*4+AE30*4</f>
        <v>387.6</v>
      </c>
    </row>
    <row r="31" spans="1:32" ht="27.95" customHeight="1">
      <c r="B31" s="205">
        <v>22</v>
      </c>
      <c r="C31" s="853"/>
      <c r="D31" s="90" t="s">
        <v>73</v>
      </c>
      <c r="E31" s="90"/>
      <c r="F31" s="90">
        <v>55</v>
      </c>
      <c r="G31" s="533" t="s">
        <v>249</v>
      </c>
      <c r="H31" s="92"/>
      <c r="I31" s="92">
        <v>15</v>
      </c>
      <c r="J31" s="682" t="s">
        <v>401</v>
      </c>
      <c r="K31" s="682" t="s">
        <v>288</v>
      </c>
      <c r="L31" s="682">
        <v>10</v>
      </c>
      <c r="M31" s="539"/>
      <c r="N31" s="539"/>
      <c r="O31" s="543"/>
      <c r="P31" s="93"/>
      <c r="Q31" s="105"/>
      <c r="R31" s="93"/>
      <c r="S31" s="664" t="s">
        <v>253</v>
      </c>
      <c r="T31" s="645"/>
      <c r="U31" s="682">
        <v>10</v>
      </c>
      <c r="V31" s="837"/>
      <c r="W31" s="98" t="s">
        <v>1</v>
      </c>
      <c r="X31" s="129" t="s">
        <v>40</v>
      </c>
      <c r="Y31" s="126">
        <f>AB32</f>
        <v>2.2000000000000002</v>
      </c>
      <c r="Z31" s="183"/>
      <c r="AA31" s="207" t="s">
        <v>41</v>
      </c>
      <c r="AB31" s="184">
        <v>1.9</v>
      </c>
      <c r="AC31" s="208">
        <f>AB31*7</f>
        <v>13.299999999999999</v>
      </c>
      <c r="AD31" s="184">
        <f>AB31*5</f>
        <v>9.5</v>
      </c>
      <c r="AE31" s="184" t="s">
        <v>42</v>
      </c>
      <c r="AF31" s="209">
        <f>AC31*4+AD31*9</f>
        <v>138.69999999999999</v>
      </c>
    </row>
    <row r="32" spans="1:32" ht="27.95" customHeight="1">
      <c r="B32" s="205" t="s">
        <v>43</v>
      </c>
      <c r="C32" s="853"/>
      <c r="D32" s="104"/>
      <c r="E32" s="104"/>
      <c r="F32" s="92"/>
      <c r="G32" s="533" t="s">
        <v>237</v>
      </c>
      <c r="H32" s="104"/>
      <c r="I32" s="92">
        <v>10</v>
      </c>
      <c r="J32" s="744"/>
      <c r="K32" s="744"/>
      <c r="L32" s="744"/>
      <c r="M32" s="539"/>
      <c r="N32" s="542"/>
      <c r="O32" s="543"/>
      <c r="P32" s="93"/>
      <c r="Q32" s="105"/>
      <c r="R32" s="93"/>
      <c r="S32" s="664" t="s">
        <v>454</v>
      </c>
      <c r="T32" s="645"/>
      <c r="U32" s="682">
        <v>5</v>
      </c>
      <c r="V32" s="837"/>
      <c r="W32" s="94">
        <f>AD35</f>
        <v>22</v>
      </c>
      <c r="X32" s="129" t="s">
        <v>44</v>
      </c>
      <c r="Y32" s="126">
        <f>AB33</f>
        <v>2.5</v>
      </c>
      <c r="Z32" s="193"/>
      <c r="AA32" s="183" t="s">
        <v>45</v>
      </c>
      <c r="AB32" s="184">
        <v>2.2000000000000002</v>
      </c>
      <c r="AC32" s="184">
        <f>AB32*1</f>
        <v>2.2000000000000002</v>
      </c>
      <c r="AD32" s="184" t="s">
        <v>42</v>
      </c>
      <c r="AE32" s="184">
        <f>AB32*5</f>
        <v>11</v>
      </c>
      <c r="AF32" s="184">
        <f>AC32*4+AE32*4</f>
        <v>52.8</v>
      </c>
    </row>
    <row r="33" spans="2:32" ht="27.95" customHeight="1">
      <c r="B33" s="855" t="s">
        <v>75</v>
      </c>
      <c r="C33" s="853"/>
      <c r="D33" s="104"/>
      <c r="E33" s="104"/>
      <c r="F33" s="92"/>
      <c r="G33" s="533" t="s">
        <v>250</v>
      </c>
      <c r="H33" s="104"/>
      <c r="I33" s="534" t="s">
        <v>238</v>
      </c>
      <c r="J33" s="93"/>
      <c r="K33" s="147"/>
      <c r="L33" s="93"/>
      <c r="M33" s="539"/>
      <c r="N33" s="542"/>
      <c r="O33" s="543"/>
      <c r="P33" s="92"/>
      <c r="Q33" s="104"/>
      <c r="R33" s="92"/>
      <c r="S33" s="664"/>
      <c r="T33" s="645"/>
      <c r="U33" s="682"/>
      <c r="V33" s="837"/>
      <c r="W33" s="98" t="s">
        <v>3</v>
      </c>
      <c r="X33" s="129" t="s">
        <v>47</v>
      </c>
      <c r="Y33" s="126">
        <f>AB34</f>
        <v>0</v>
      </c>
      <c r="Z33" s="183"/>
      <c r="AA33" s="183" t="s">
        <v>48</v>
      </c>
      <c r="AB33" s="184">
        <v>2.5</v>
      </c>
      <c r="AC33" s="184"/>
      <c r="AD33" s="184">
        <f>AB33*5</f>
        <v>12.5</v>
      </c>
      <c r="AE33" s="184" t="s">
        <v>42</v>
      </c>
      <c r="AF33" s="184">
        <f>AD33*9</f>
        <v>112.5</v>
      </c>
    </row>
    <row r="34" spans="2:32" ht="27.95" customHeight="1">
      <c r="B34" s="855"/>
      <c r="C34" s="853"/>
      <c r="D34" s="104"/>
      <c r="E34" s="104"/>
      <c r="F34" s="92"/>
      <c r="G34" s="91"/>
      <c r="H34" s="104"/>
      <c r="I34" s="92"/>
      <c r="J34" s="744"/>
      <c r="K34" s="744"/>
      <c r="L34" s="744"/>
      <c r="M34" s="541"/>
      <c r="N34" s="540"/>
      <c r="O34" s="544"/>
      <c r="P34" s="92"/>
      <c r="Q34" s="104"/>
      <c r="R34" s="92"/>
      <c r="S34" s="546"/>
      <c r="T34" s="548"/>
      <c r="U34" s="547"/>
      <c r="V34" s="837"/>
      <c r="W34" s="94">
        <f>AC35</f>
        <v>26.9</v>
      </c>
      <c r="X34" s="134" t="s">
        <v>49</v>
      </c>
      <c r="Y34" s="126">
        <v>0</v>
      </c>
      <c r="Z34" s="193"/>
      <c r="AA34" s="183" t="s">
        <v>50</v>
      </c>
      <c r="AB34" s="184">
        <v>0</v>
      </c>
      <c r="AE34" s="183">
        <f>AB34*15</f>
        <v>0</v>
      </c>
    </row>
    <row r="35" spans="2:32" ht="27.95" customHeight="1">
      <c r="B35" s="107" t="s">
        <v>51</v>
      </c>
      <c r="C35" s="210"/>
      <c r="D35" s="104"/>
      <c r="E35" s="104"/>
      <c r="F35" s="92"/>
      <c r="G35" s="92"/>
      <c r="H35" s="104"/>
      <c r="I35" s="92"/>
      <c r="J35" s="744"/>
      <c r="K35" s="744"/>
      <c r="L35" s="744"/>
      <c r="M35" s="682"/>
      <c r="N35" s="645"/>
      <c r="O35" s="563"/>
      <c r="P35" s="92"/>
      <c r="Q35" s="104"/>
      <c r="R35" s="92"/>
      <c r="S35" s="547"/>
      <c r="T35" s="547"/>
      <c r="U35" s="547"/>
      <c r="V35" s="837"/>
      <c r="W35" s="98" t="s">
        <v>52</v>
      </c>
      <c r="X35" s="137"/>
      <c r="Y35" s="126"/>
      <c r="Z35" s="183"/>
      <c r="AC35" s="183">
        <f>SUM(AC30:AC34)</f>
        <v>26.9</v>
      </c>
      <c r="AD35" s="183">
        <f>SUM(AD30:AD34)</f>
        <v>22</v>
      </c>
      <c r="AE35" s="183">
        <f>SUM(AE30:AE34)</f>
        <v>96.5</v>
      </c>
      <c r="AF35" s="183">
        <f>AC35*4+AD35*9+AE35*4</f>
        <v>691.6</v>
      </c>
    </row>
    <row r="36" spans="2:32" ht="27.95" customHeight="1">
      <c r="B36" s="211"/>
      <c r="C36" s="212"/>
      <c r="D36" s="104"/>
      <c r="E36" s="104"/>
      <c r="F36" s="92"/>
      <c r="G36" s="92"/>
      <c r="H36" s="104"/>
      <c r="I36" s="92"/>
      <c r="J36" s="92"/>
      <c r="K36" s="104"/>
      <c r="L36" s="688"/>
      <c r="M36" s="688"/>
      <c r="N36" s="689"/>
      <c r="O36" s="688"/>
      <c r="P36" s="92"/>
      <c r="Q36" s="104"/>
      <c r="R36" s="92"/>
      <c r="S36" s="547"/>
      <c r="T36" s="548"/>
      <c r="U36" s="547"/>
      <c r="V36" s="838"/>
      <c r="W36" s="94">
        <f>(W30*4)+(W32*9)+(W34*4)</f>
        <v>691.6</v>
      </c>
      <c r="X36" s="143"/>
      <c r="Y36" s="126"/>
      <c r="Z36" s="193"/>
      <c r="AC36" s="213">
        <f>AC35*4/AF35</f>
        <v>0.15558126084441873</v>
      </c>
      <c r="AD36" s="213">
        <f>AD35*9/AF35</f>
        <v>0.28629265471370735</v>
      </c>
      <c r="AE36" s="213">
        <f>AE35*4/AF35</f>
        <v>0.55812608444187395</v>
      </c>
    </row>
    <row r="37" spans="2:32" s="204" customFormat="1" ht="42">
      <c r="B37" s="81">
        <v>4</v>
      </c>
      <c r="C37" s="853"/>
      <c r="D37" s="83" t="str">
        <f>月菜單!Q35</f>
        <v>客家香板條</v>
      </c>
      <c r="E37" s="736" t="s">
        <v>58</v>
      </c>
      <c r="F37" s="84" t="s">
        <v>23</v>
      </c>
      <c r="G37" s="83" t="str">
        <f>月菜單!Q36</f>
        <v>檸檬烤雞腿</v>
      </c>
      <c r="H37" s="83" t="s">
        <v>24</v>
      </c>
      <c r="I37" s="84" t="s">
        <v>23</v>
      </c>
      <c r="J37" s="83" t="str">
        <f>月菜單!Q37</f>
        <v>脆皮魚丁(海炸)</v>
      </c>
      <c r="K37" s="83" t="s">
        <v>59</v>
      </c>
      <c r="L37" s="687" t="s">
        <v>23</v>
      </c>
      <c r="M37" s="223" t="str">
        <f>月菜單!Q38</f>
        <v>干貝花椰菜</v>
      </c>
      <c r="N37" s="223" t="s">
        <v>25</v>
      </c>
      <c r="O37" s="687" t="s">
        <v>23</v>
      </c>
      <c r="P37" s="83" t="str">
        <f>月菜單!Q39</f>
        <v>淺色蔬菜</v>
      </c>
      <c r="Q37" s="83" t="s">
        <v>26</v>
      </c>
      <c r="R37" s="84" t="s">
        <v>23</v>
      </c>
      <c r="S37" s="83" t="str">
        <f>月菜單!Q40</f>
        <v>白卜肉絲湯</v>
      </c>
      <c r="T37" s="83" t="s">
        <v>25</v>
      </c>
      <c r="U37" s="84" t="s">
        <v>23</v>
      </c>
      <c r="V37" s="850"/>
      <c r="W37" s="85" t="s">
        <v>2</v>
      </c>
      <c r="X37" s="86" t="s">
        <v>27</v>
      </c>
      <c r="Y37" s="123">
        <f>AB38</f>
        <v>5.7</v>
      </c>
      <c r="Z37" s="183"/>
      <c r="AA37" s="183"/>
      <c r="AB37" s="184"/>
      <c r="AC37" s="183" t="s">
        <v>28</v>
      </c>
      <c r="AD37" s="183" t="s">
        <v>29</v>
      </c>
      <c r="AE37" s="183" t="s">
        <v>30</v>
      </c>
      <c r="AF37" s="183" t="s">
        <v>31</v>
      </c>
    </row>
    <row r="38" spans="2:32" ht="27.95" customHeight="1">
      <c r="B38" s="205" t="s">
        <v>32</v>
      </c>
      <c r="C38" s="853"/>
      <c r="D38" s="785" t="s">
        <v>432</v>
      </c>
      <c r="E38" s="785"/>
      <c r="F38" s="785">
        <v>100</v>
      </c>
      <c r="G38" s="555" t="s">
        <v>218</v>
      </c>
      <c r="H38" s="554"/>
      <c r="I38" s="561">
        <v>60</v>
      </c>
      <c r="J38" s="567" t="s">
        <v>348</v>
      </c>
      <c r="K38" s="573" t="s">
        <v>387</v>
      </c>
      <c r="L38" s="567">
        <v>40</v>
      </c>
      <c r="M38" s="584" t="s">
        <v>395</v>
      </c>
      <c r="N38" s="581"/>
      <c r="O38" s="574">
        <v>30</v>
      </c>
      <c r="P38" s="683" t="str">
        <f>P37</f>
        <v>淺色蔬菜</v>
      </c>
      <c r="Q38" s="90"/>
      <c r="R38" s="93">
        <v>100</v>
      </c>
      <c r="S38" s="683" t="s">
        <v>249</v>
      </c>
      <c r="T38" s="683"/>
      <c r="U38" s="683">
        <v>25</v>
      </c>
      <c r="V38" s="851"/>
      <c r="W38" s="94">
        <f>AE43</f>
        <v>95.5</v>
      </c>
      <c r="X38" s="95" t="s">
        <v>36</v>
      </c>
      <c r="Y38" s="126">
        <f>AB39</f>
        <v>1.9</v>
      </c>
      <c r="Z38" s="193"/>
      <c r="AA38" s="202" t="s">
        <v>37</v>
      </c>
      <c r="AB38" s="184">
        <v>5.7</v>
      </c>
      <c r="AC38" s="184">
        <f>AB38*2</f>
        <v>11.4</v>
      </c>
      <c r="AD38" s="184"/>
      <c r="AE38" s="184">
        <f>AB38*15</f>
        <v>85.5</v>
      </c>
      <c r="AF38" s="184">
        <f>AC38*4+AE38*4</f>
        <v>387.6</v>
      </c>
    </row>
    <row r="39" spans="2:32" ht="27.95" customHeight="1">
      <c r="B39" s="205">
        <v>23</v>
      </c>
      <c r="C39" s="853"/>
      <c r="D39" s="785" t="s">
        <v>220</v>
      </c>
      <c r="E39" s="786"/>
      <c r="F39" s="785">
        <v>15</v>
      </c>
      <c r="G39" s="554" t="s">
        <v>252</v>
      </c>
      <c r="H39" s="554"/>
      <c r="I39" s="561" t="s">
        <v>203</v>
      </c>
      <c r="J39" s="565"/>
      <c r="K39" s="567"/>
      <c r="L39" s="567"/>
      <c r="M39" s="584" t="s">
        <v>396</v>
      </c>
      <c r="N39" s="580" t="s">
        <v>412</v>
      </c>
      <c r="O39" s="575" t="s">
        <v>397</v>
      </c>
      <c r="P39" s="92"/>
      <c r="Q39" s="91"/>
      <c r="R39" s="92"/>
      <c r="S39" s="664" t="s">
        <v>241</v>
      </c>
      <c r="T39" s="671"/>
      <c r="U39" s="683">
        <v>5</v>
      </c>
      <c r="V39" s="851"/>
      <c r="W39" s="98" t="s">
        <v>1</v>
      </c>
      <c r="X39" s="99" t="s">
        <v>40</v>
      </c>
      <c r="Y39" s="126">
        <f>AB40</f>
        <v>2</v>
      </c>
      <c r="Z39" s="183"/>
      <c r="AA39" s="207" t="s">
        <v>41</v>
      </c>
      <c r="AB39" s="184">
        <v>1.9</v>
      </c>
      <c r="AC39" s="208">
        <f>AB39*7</f>
        <v>13.299999999999999</v>
      </c>
      <c r="AD39" s="184">
        <f>AB39*5</f>
        <v>9.5</v>
      </c>
      <c r="AE39" s="184" t="s">
        <v>42</v>
      </c>
      <c r="AF39" s="209">
        <f>AC39*4+AD39*9</f>
        <v>138.69999999999999</v>
      </c>
    </row>
    <row r="40" spans="2:32" ht="27.95" customHeight="1">
      <c r="B40" s="205" t="s">
        <v>43</v>
      </c>
      <c r="C40" s="853"/>
      <c r="D40" s="785" t="s">
        <v>204</v>
      </c>
      <c r="E40" s="786"/>
      <c r="F40" s="785">
        <v>10</v>
      </c>
      <c r="G40" s="554"/>
      <c r="H40" s="560"/>
      <c r="I40" s="561"/>
      <c r="J40" s="566"/>
      <c r="K40" s="569"/>
      <c r="L40" s="566"/>
      <c r="M40" s="579"/>
      <c r="N40" s="581"/>
      <c r="O40" s="574"/>
      <c r="P40" s="92"/>
      <c r="Q40" s="91"/>
      <c r="R40" s="92"/>
      <c r="S40" s="684" t="s">
        <v>204</v>
      </c>
      <c r="T40" s="685"/>
      <c r="U40" s="683">
        <v>5</v>
      </c>
      <c r="V40" s="851"/>
      <c r="W40" s="94">
        <f>(Y38*5)+(Y40*5)</f>
        <v>22</v>
      </c>
      <c r="X40" s="99" t="s">
        <v>44</v>
      </c>
      <c r="Y40" s="126">
        <f>AB41</f>
        <v>2.5</v>
      </c>
      <c r="Z40" s="193"/>
      <c r="AA40" s="183" t="s">
        <v>45</v>
      </c>
      <c r="AB40" s="184">
        <v>2</v>
      </c>
      <c r="AC40" s="184">
        <f>AB40*1</f>
        <v>2</v>
      </c>
      <c r="AD40" s="184" t="s">
        <v>42</v>
      </c>
      <c r="AE40" s="184">
        <f>AB40*5</f>
        <v>10</v>
      </c>
      <c r="AF40" s="184">
        <f>AC40*4+AE40*4</f>
        <v>48</v>
      </c>
    </row>
    <row r="41" spans="2:32" ht="27.95" customHeight="1">
      <c r="B41" s="839" t="s">
        <v>77</v>
      </c>
      <c r="C41" s="853"/>
      <c r="D41" s="744"/>
      <c r="E41" s="744"/>
      <c r="F41" s="744"/>
      <c r="G41" s="554"/>
      <c r="H41" s="560"/>
      <c r="I41" s="561"/>
      <c r="J41" s="567"/>
      <c r="K41" s="564"/>
      <c r="L41" s="566"/>
      <c r="M41" s="757"/>
      <c r="N41" s="581"/>
      <c r="O41" s="574"/>
      <c r="P41" s="92"/>
      <c r="Q41" s="91"/>
      <c r="R41" s="92"/>
      <c r="S41" s="585"/>
      <c r="T41" s="587"/>
      <c r="U41" s="586"/>
      <c r="V41" s="851"/>
      <c r="W41" s="98" t="s">
        <v>3</v>
      </c>
      <c r="X41" s="99" t="s">
        <v>47</v>
      </c>
      <c r="Y41" s="126">
        <f>AB42</f>
        <v>0</v>
      </c>
      <c r="Z41" s="183"/>
      <c r="AA41" s="183" t="s">
        <v>48</v>
      </c>
      <c r="AB41" s="184">
        <v>2.5</v>
      </c>
      <c r="AC41" s="184"/>
      <c r="AD41" s="184">
        <f>AB41*5</f>
        <v>12.5</v>
      </c>
      <c r="AE41" s="184" t="s">
        <v>42</v>
      </c>
      <c r="AF41" s="184">
        <f>AD41*9</f>
        <v>112.5</v>
      </c>
    </row>
    <row r="42" spans="2:32" ht="27.95" customHeight="1">
      <c r="B42" s="839"/>
      <c r="C42" s="853"/>
      <c r="D42" s="744"/>
      <c r="E42" s="742"/>
      <c r="F42" s="744"/>
      <c r="G42" s="557"/>
      <c r="H42" s="556"/>
      <c r="I42" s="562"/>
      <c r="J42" s="567"/>
      <c r="K42" s="566"/>
      <c r="L42" s="566"/>
      <c r="M42" s="582"/>
      <c r="N42" s="578"/>
      <c r="O42" s="575"/>
      <c r="P42" s="92"/>
      <c r="Q42" s="104"/>
      <c r="R42" s="92"/>
      <c r="S42" s="683"/>
      <c r="T42" s="683"/>
      <c r="U42" s="683"/>
      <c r="V42" s="851"/>
      <c r="W42" s="94">
        <f>(Y38*7)+(Y37*2)+(Y39*1)</f>
        <v>26.7</v>
      </c>
      <c r="X42" s="106" t="s">
        <v>49</v>
      </c>
      <c r="Y42" s="126">
        <v>0</v>
      </c>
      <c r="Z42" s="193"/>
      <c r="AA42" s="183" t="s">
        <v>50</v>
      </c>
      <c r="AE42" s="183">
        <f>AB42*15</f>
        <v>0</v>
      </c>
    </row>
    <row r="43" spans="2:32" ht="27.95" customHeight="1">
      <c r="B43" s="107" t="s">
        <v>51</v>
      </c>
      <c r="C43" s="210"/>
      <c r="D43" s="551"/>
      <c r="E43" s="745"/>
      <c r="F43" s="549"/>
      <c r="G43" s="553"/>
      <c r="H43" s="556"/>
      <c r="I43" s="563"/>
      <c r="J43" s="568"/>
      <c r="K43" s="569"/>
      <c r="L43" s="568"/>
      <c r="M43" s="583"/>
      <c r="N43" s="580"/>
      <c r="O43" s="575"/>
      <c r="P43" s="92"/>
      <c r="Q43" s="104"/>
      <c r="R43" s="92"/>
      <c r="S43" s="664"/>
      <c r="T43" s="671"/>
      <c r="U43" s="683"/>
      <c r="V43" s="851"/>
      <c r="W43" s="98" t="s">
        <v>52</v>
      </c>
      <c r="X43" s="109"/>
      <c r="Y43" s="126"/>
      <c r="Z43" s="183"/>
      <c r="AC43" s="183">
        <f>SUM(AC38:AC42)</f>
        <v>26.7</v>
      </c>
      <c r="AD43" s="183">
        <f>SUM(AD38:AD42)</f>
        <v>22</v>
      </c>
      <c r="AE43" s="183">
        <f>SUM(AE38:AE42)</f>
        <v>95.5</v>
      </c>
      <c r="AF43" s="183">
        <f>AC43*4+AD43*9+AE43*4</f>
        <v>686.8</v>
      </c>
    </row>
    <row r="44" spans="2:32" ht="27.95" customHeight="1" thickBot="1">
      <c r="B44" s="224"/>
      <c r="C44" s="212"/>
      <c r="D44" s="552"/>
      <c r="E44" s="743"/>
      <c r="F44" s="550"/>
      <c r="G44" s="559"/>
      <c r="H44" s="558"/>
      <c r="I44" s="559"/>
      <c r="J44" s="572"/>
      <c r="K44" s="570"/>
      <c r="L44" s="571"/>
      <c r="M44" s="572"/>
      <c r="N44" s="576"/>
      <c r="O44" s="577"/>
      <c r="P44" s="226"/>
      <c r="Q44" s="225"/>
      <c r="R44" s="226"/>
      <c r="S44" s="572"/>
      <c r="T44" s="646"/>
      <c r="U44" s="647"/>
      <c r="V44" s="854"/>
      <c r="W44" s="94">
        <f>(W38*4)+(W40*9)+(W42*4)</f>
        <v>686.8</v>
      </c>
      <c r="X44" s="121"/>
      <c r="Y44" s="148"/>
      <c r="Z44" s="193"/>
      <c r="AC44" s="213">
        <f>AC43*4/AF43</f>
        <v>0.15550378567268491</v>
      </c>
      <c r="AD44" s="213">
        <f>AD43*9/AF43</f>
        <v>0.28829353523587653</v>
      </c>
      <c r="AE44" s="213">
        <f>AE43*4/AF43</f>
        <v>0.55620267909143861</v>
      </c>
    </row>
    <row r="45" spans="2:32" ht="49.5" customHeight="1">
      <c r="C45" s="183"/>
      <c r="D45" s="848"/>
      <c r="E45" s="848"/>
      <c r="F45" s="848"/>
      <c r="G45" s="848"/>
      <c r="H45" s="848"/>
      <c r="I45" s="848"/>
      <c r="J45" s="848"/>
      <c r="K45" s="848"/>
      <c r="L45" s="848"/>
      <c r="M45" s="848"/>
      <c r="N45" s="848"/>
      <c r="O45" s="848"/>
      <c r="P45" s="848"/>
      <c r="Q45" s="848"/>
      <c r="R45" s="848"/>
      <c r="S45" s="848"/>
      <c r="T45" s="848"/>
      <c r="U45" s="848"/>
      <c r="V45" s="848"/>
      <c r="W45" s="848"/>
      <c r="X45" s="848"/>
      <c r="Y45" s="848"/>
      <c r="Z45" s="229"/>
    </row>
    <row r="46" spans="2:32">
      <c r="B46" s="184"/>
      <c r="D46" s="859"/>
      <c r="E46" s="859"/>
      <c r="F46" s="860"/>
      <c r="G46" s="860"/>
      <c r="H46" s="230"/>
      <c r="I46" s="183"/>
      <c r="J46" s="183"/>
      <c r="K46" s="230"/>
      <c r="L46" s="183"/>
      <c r="N46" s="230"/>
      <c r="O46" s="183"/>
      <c r="Q46" s="230"/>
      <c r="R46" s="183"/>
      <c r="T46" s="230"/>
      <c r="U46" s="183"/>
      <c r="V46" s="231"/>
      <c r="Y46" s="233"/>
    </row>
    <row r="47" spans="2:32">
      <c r="Y47" s="233"/>
    </row>
    <row r="48" spans="2:32">
      <c r="Y48" s="233"/>
    </row>
    <row r="49" spans="25:25">
      <c r="Y49" s="233"/>
    </row>
    <row r="50" spans="25:25">
      <c r="Y50" s="233"/>
    </row>
    <row r="51" spans="25:25">
      <c r="Y51" s="233"/>
    </row>
    <row r="52" spans="25:25">
      <c r="Y52" s="233"/>
    </row>
  </sheetData>
  <mergeCells count="19">
    <mergeCell ref="C37:C42"/>
    <mergeCell ref="V37:V44"/>
    <mergeCell ref="B41:B42"/>
    <mergeCell ref="D46:G46"/>
    <mergeCell ref="D45:Y45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ageMargins left="1.28" right="0.17" top="0.18" bottom="0.17" header="0.5" footer="0.23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view="pageBreakPreview" topLeftCell="A3" zoomScale="50" zoomScaleNormal="55" zoomScaleSheetLayoutView="50" workbookViewId="0">
      <selection activeCell="R32" sqref="R32"/>
    </sheetView>
  </sheetViews>
  <sheetFormatPr defaultColWidth="9" defaultRowHeight="20.25"/>
  <cols>
    <col min="1" max="1" width="1.875" style="206" customWidth="1"/>
    <col min="2" max="2" width="4.875" style="227" customWidth="1"/>
    <col min="3" max="3" width="0" style="206" hidden="1" customWidth="1"/>
    <col min="4" max="4" width="18.625" style="206" customWidth="1"/>
    <col min="5" max="5" width="5.625" style="228" customWidth="1"/>
    <col min="6" max="6" width="9.625" style="206" customWidth="1"/>
    <col min="7" max="7" width="18.625" style="206" customWidth="1"/>
    <col min="8" max="8" width="5.625" style="228" customWidth="1"/>
    <col min="9" max="9" width="9.625" style="206" customWidth="1"/>
    <col min="10" max="10" width="18.625" style="206" customWidth="1"/>
    <col min="11" max="11" width="5.625" style="228" customWidth="1"/>
    <col min="12" max="12" width="9.625" style="206" customWidth="1"/>
    <col min="13" max="13" width="18.625" style="206" customWidth="1"/>
    <col min="14" max="14" width="5.625" style="228" customWidth="1"/>
    <col min="15" max="15" width="9.625" style="206" customWidth="1"/>
    <col min="16" max="16" width="18.625" style="206" customWidth="1"/>
    <col min="17" max="17" width="5.625" style="228" customWidth="1"/>
    <col min="18" max="18" width="9.625" style="206" customWidth="1"/>
    <col min="19" max="19" width="18.625" style="206" customWidth="1"/>
    <col min="20" max="20" width="5.625" style="228" customWidth="1"/>
    <col min="21" max="21" width="9.625" style="206" customWidth="1"/>
    <col min="22" max="22" width="5.25" style="234" customWidth="1"/>
    <col min="23" max="23" width="11.75" style="232" customWidth="1"/>
    <col min="24" max="24" width="11.25" style="168" customWidth="1"/>
    <col min="25" max="25" width="6.625" style="235" customWidth="1"/>
    <col min="26" max="26" width="6.625" style="206" customWidth="1"/>
    <col min="27" max="27" width="6" style="183" customWidth="1"/>
    <col min="28" max="28" width="5.5" style="184" customWidth="1"/>
    <col min="29" max="29" width="7.75" style="183" customWidth="1"/>
    <col min="30" max="30" width="8" style="183" customWidth="1"/>
    <col min="31" max="31" width="7.875" style="183" customWidth="1"/>
    <col min="32" max="32" width="7.5" style="183" customWidth="1"/>
    <col min="33" max="35" width="9" style="206" customWidth="1"/>
    <col min="36" max="16384" width="9" style="206"/>
  </cols>
  <sheetData>
    <row r="1" spans="1:32" s="183" customFormat="1" ht="38.25">
      <c r="B1" s="840" t="s">
        <v>447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182"/>
      <c r="AB1" s="184"/>
    </row>
    <row r="2" spans="1:32" s="183" customFormat="1" ht="16.5" customHeight="1">
      <c r="B2" s="856"/>
      <c r="C2" s="857"/>
      <c r="D2" s="857"/>
      <c r="E2" s="857"/>
      <c r="F2" s="857"/>
      <c r="G2" s="857"/>
      <c r="H2" s="185"/>
      <c r="I2" s="182"/>
      <c r="J2" s="182"/>
      <c r="K2" s="185"/>
      <c r="L2" s="182"/>
      <c r="M2" s="182"/>
      <c r="N2" s="185"/>
      <c r="O2" s="182"/>
      <c r="P2" s="182"/>
      <c r="Q2" s="185"/>
      <c r="R2" s="182"/>
      <c r="S2" s="182"/>
      <c r="T2" s="185"/>
      <c r="U2" s="182"/>
      <c r="V2" s="186"/>
      <c r="W2" s="187"/>
      <c r="X2" s="60"/>
      <c r="Y2" s="187"/>
      <c r="Z2" s="182"/>
      <c r="AB2" s="184"/>
    </row>
    <row r="3" spans="1:32" s="183" customFormat="1" ht="31.5" customHeight="1" thickBot="1">
      <c r="B3" s="61" t="s">
        <v>10</v>
      </c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T3" s="189"/>
      <c r="U3" s="189"/>
      <c r="V3" s="190"/>
      <c r="W3" s="191"/>
      <c r="X3" s="66"/>
      <c r="Y3" s="192"/>
      <c r="Z3" s="193"/>
      <c r="AB3" s="184"/>
    </row>
    <row r="4" spans="1:32" s="203" customFormat="1" ht="157.5">
      <c r="B4" s="194" t="s">
        <v>11</v>
      </c>
      <c r="C4" s="195" t="s">
        <v>12</v>
      </c>
      <c r="D4" s="196" t="s">
        <v>13</v>
      </c>
      <c r="E4" s="72" t="s">
        <v>14</v>
      </c>
      <c r="F4" s="196"/>
      <c r="G4" s="196" t="s">
        <v>15</v>
      </c>
      <c r="H4" s="72" t="s">
        <v>14</v>
      </c>
      <c r="I4" s="196"/>
      <c r="J4" s="196" t="s">
        <v>16</v>
      </c>
      <c r="K4" s="72" t="s">
        <v>14</v>
      </c>
      <c r="L4" s="197"/>
      <c r="M4" s="196" t="s">
        <v>16</v>
      </c>
      <c r="N4" s="72" t="s">
        <v>14</v>
      </c>
      <c r="O4" s="196"/>
      <c r="P4" s="196" t="s">
        <v>16</v>
      </c>
      <c r="Q4" s="72" t="s">
        <v>14</v>
      </c>
      <c r="R4" s="196"/>
      <c r="S4" s="198" t="s">
        <v>17</v>
      </c>
      <c r="T4" s="72" t="s">
        <v>14</v>
      </c>
      <c r="U4" s="196"/>
      <c r="V4" s="74" t="s">
        <v>78</v>
      </c>
      <c r="W4" s="199" t="s">
        <v>19</v>
      </c>
      <c r="X4" s="76" t="s">
        <v>20</v>
      </c>
      <c r="Y4" s="200" t="s">
        <v>21</v>
      </c>
      <c r="Z4" s="201"/>
      <c r="AA4" s="202"/>
      <c r="AB4" s="184"/>
      <c r="AC4" s="183"/>
      <c r="AD4" s="183"/>
      <c r="AE4" s="183"/>
      <c r="AF4" s="183"/>
    </row>
    <row r="5" spans="1:32" s="204" customFormat="1" ht="65.099999999999994" customHeight="1">
      <c r="B5" s="81">
        <v>4</v>
      </c>
      <c r="C5" s="853"/>
      <c r="D5" s="83" t="str">
        <f>月菜單!A45</f>
        <v>白米飯</v>
      </c>
      <c r="E5" s="83" t="s">
        <v>22</v>
      </c>
      <c r="F5" s="84" t="s">
        <v>23</v>
      </c>
      <c r="G5" s="83" t="str">
        <f>月菜單!A46</f>
        <v>普羅旺斯雞排</v>
      </c>
      <c r="H5" s="83" t="s">
        <v>25</v>
      </c>
      <c r="I5" s="84" t="s">
        <v>23</v>
      </c>
      <c r="J5" s="83" t="str">
        <f>月菜單!A47</f>
        <v>小黃瓜豆腐(豆)</v>
      </c>
      <c r="K5" s="648" t="s">
        <v>25</v>
      </c>
      <c r="L5" s="84" t="s">
        <v>23</v>
      </c>
      <c r="M5" s="83" t="str">
        <f>月菜單!A48</f>
        <v>壽喜燒肉</v>
      </c>
      <c r="N5" s="83" t="s">
        <v>25</v>
      </c>
      <c r="O5" s="84" t="s">
        <v>23</v>
      </c>
      <c r="P5" s="83" t="str">
        <f>月菜單!A49</f>
        <v>深色蔬菜</v>
      </c>
      <c r="Q5" s="83" t="s">
        <v>26</v>
      </c>
      <c r="R5" s="84" t="s">
        <v>23</v>
      </c>
      <c r="S5" s="214" t="str">
        <f>月菜單!A50</f>
        <v>香菇冬瓜湯</v>
      </c>
      <c r="T5" s="83" t="s">
        <v>53</v>
      </c>
      <c r="U5" s="84" t="s">
        <v>54</v>
      </c>
      <c r="V5" s="836"/>
      <c r="W5" s="85" t="s">
        <v>2</v>
      </c>
      <c r="X5" s="122" t="s">
        <v>81</v>
      </c>
      <c r="Y5" s="87">
        <f>AB6</f>
        <v>5.7</v>
      </c>
      <c r="Z5" s="183"/>
      <c r="AA5" s="183"/>
      <c r="AB5" s="184"/>
      <c r="AC5" s="183" t="s">
        <v>82</v>
      </c>
      <c r="AD5" s="183" t="s">
        <v>83</v>
      </c>
      <c r="AE5" s="183" t="s">
        <v>84</v>
      </c>
      <c r="AF5" s="183" t="s">
        <v>85</v>
      </c>
    </row>
    <row r="6" spans="1:32" ht="27.95" customHeight="1">
      <c r="B6" s="205" t="s">
        <v>32</v>
      </c>
      <c r="C6" s="853"/>
      <c r="D6" s="90" t="s">
        <v>86</v>
      </c>
      <c r="E6" s="91"/>
      <c r="F6" s="92">
        <v>110</v>
      </c>
      <c r="G6" s="590" t="s">
        <v>198</v>
      </c>
      <c r="H6" s="590"/>
      <c r="I6" s="666">
        <v>50</v>
      </c>
      <c r="J6" s="744" t="s">
        <v>39</v>
      </c>
      <c r="K6" s="744" t="s">
        <v>288</v>
      </c>
      <c r="L6" s="744">
        <v>30</v>
      </c>
      <c r="M6" s="684" t="s">
        <v>287</v>
      </c>
      <c r="N6" s="597"/>
      <c r="O6" s="596">
        <v>30</v>
      </c>
      <c r="P6" s="600" t="str">
        <f>P5</f>
        <v>深色蔬菜</v>
      </c>
      <c r="Q6" s="90"/>
      <c r="R6" s="93">
        <v>100</v>
      </c>
      <c r="S6" s="599" t="s">
        <v>95</v>
      </c>
      <c r="T6" s="92"/>
      <c r="U6" s="92">
        <v>30</v>
      </c>
      <c r="V6" s="837"/>
      <c r="W6" s="94">
        <f>AE11</f>
        <v>96.5</v>
      </c>
      <c r="X6" s="125" t="s">
        <v>36</v>
      </c>
      <c r="Y6" s="96">
        <f>AB7</f>
        <v>1.9</v>
      </c>
      <c r="Z6" s="193"/>
      <c r="AA6" s="202" t="s">
        <v>37</v>
      </c>
      <c r="AB6" s="184">
        <v>5.7</v>
      </c>
      <c r="AC6" s="184">
        <f>AB6*2</f>
        <v>11.4</v>
      </c>
      <c r="AD6" s="184"/>
      <c r="AE6" s="184">
        <f>AB6*15</f>
        <v>85.5</v>
      </c>
      <c r="AF6" s="184">
        <f>AC6*4+AE6*4</f>
        <v>387.6</v>
      </c>
    </row>
    <row r="7" spans="1:32" ht="27.95" customHeight="1">
      <c r="B7" s="205">
        <v>26</v>
      </c>
      <c r="C7" s="853"/>
      <c r="D7" s="91"/>
      <c r="E7" s="91"/>
      <c r="F7" s="91"/>
      <c r="G7" s="589" t="s">
        <v>254</v>
      </c>
      <c r="H7" s="591"/>
      <c r="I7" s="589" t="s">
        <v>203</v>
      </c>
      <c r="J7" s="744" t="s">
        <v>74</v>
      </c>
      <c r="K7" s="744"/>
      <c r="L7" s="744">
        <v>10</v>
      </c>
      <c r="M7" s="597" t="s">
        <v>216</v>
      </c>
      <c r="N7" s="597"/>
      <c r="O7" s="596">
        <v>20</v>
      </c>
      <c r="P7" s="92"/>
      <c r="Q7" s="92"/>
      <c r="R7" s="92"/>
      <c r="S7" s="599" t="s">
        <v>255</v>
      </c>
      <c r="T7" s="92"/>
      <c r="U7" s="92">
        <v>5</v>
      </c>
      <c r="V7" s="837"/>
      <c r="W7" s="98" t="s">
        <v>1</v>
      </c>
      <c r="X7" s="129" t="s">
        <v>40</v>
      </c>
      <c r="Y7" s="96">
        <f>AB8</f>
        <v>2.2000000000000002</v>
      </c>
      <c r="Z7" s="183"/>
      <c r="AA7" s="207" t="s">
        <v>41</v>
      </c>
      <c r="AB7" s="184">
        <v>1.9</v>
      </c>
      <c r="AC7" s="208">
        <f>AB7*7</f>
        <v>13.299999999999999</v>
      </c>
      <c r="AD7" s="184">
        <f>AB7*5</f>
        <v>9.5</v>
      </c>
      <c r="AE7" s="184" t="s">
        <v>42</v>
      </c>
      <c r="AF7" s="209">
        <f>AC7*4+AD7*9</f>
        <v>138.69999999999999</v>
      </c>
    </row>
    <row r="8" spans="1:32" ht="27.95" customHeight="1">
      <c r="B8" s="205" t="s">
        <v>43</v>
      </c>
      <c r="C8" s="853"/>
      <c r="D8" s="91"/>
      <c r="E8" s="91"/>
      <c r="F8" s="91"/>
      <c r="G8" s="588"/>
      <c r="H8" s="590"/>
      <c r="I8" s="589"/>
      <c r="J8" s="593"/>
      <c r="K8" s="594"/>
      <c r="L8" s="593"/>
      <c r="M8" s="684" t="s">
        <v>220</v>
      </c>
      <c r="N8" s="598"/>
      <c r="O8" s="597">
        <v>10</v>
      </c>
      <c r="P8" s="92"/>
      <c r="Q8" s="104"/>
      <c r="R8" s="92"/>
      <c r="S8" s="91"/>
      <c r="T8" s="104"/>
      <c r="U8" s="92"/>
      <c r="V8" s="837"/>
      <c r="W8" s="94">
        <f>AD11</f>
        <v>22</v>
      </c>
      <c r="X8" s="129" t="s">
        <v>44</v>
      </c>
      <c r="Y8" s="96">
        <f>AB9</f>
        <v>2.5</v>
      </c>
      <c r="Z8" s="193"/>
      <c r="AA8" s="183" t="s">
        <v>45</v>
      </c>
      <c r="AB8" s="184">
        <v>2.2000000000000002</v>
      </c>
      <c r="AC8" s="184">
        <f>AB8*1</f>
        <v>2.2000000000000002</v>
      </c>
      <c r="AD8" s="184" t="s">
        <v>42</v>
      </c>
      <c r="AE8" s="184">
        <f>AB8*5</f>
        <v>11</v>
      </c>
      <c r="AF8" s="184">
        <f>AC8*4+AE8*4</f>
        <v>52.8</v>
      </c>
    </row>
    <row r="9" spans="1:32" ht="27.95" customHeight="1">
      <c r="B9" s="855" t="s">
        <v>46</v>
      </c>
      <c r="C9" s="853"/>
      <c r="D9" s="91"/>
      <c r="E9" s="91"/>
      <c r="F9" s="91"/>
      <c r="G9" s="589"/>
      <c r="H9" s="590"/>
      <c r="I9" s="589"/>
      <c r="J9" s="744"/>
      <c r="K9" s="744"/>
      <c r="L9" s="744"/>
      <c r="M9" s="597" t="s">
        <v>237</v>
      </c>
      <c r="N9" s="598"/>
      <c r="O9" s="597">
        <v>5</v>
      </c>
      <c r="P9" s="92"/>
      <c r="Q9" s="104"/>
      <c r="R9" s="92"/>
      <c r="S9" s="91"/>
      <c r="T9" s="104"/>
      <c r="U9" s="92"/>
      <c r="V9" s="837"/>
      <c r="W9" s="98" t="s">
        <v>3</v>
      </c>
      <c r="X9" s="129" t="s">
        <v>47</v>
      </c>
      <c r="Y9" s="96">
        <f>AB10</f>
        <v>0</v>
      </c>
      <c r="Z9" s="183"/>
      <c r="AA9" s="183" t="s">
        <v>48</v>
      </c>
      <c r="AB9" s="184">
        <v>2.5</v>
      </c>
      <c r="AC9" s="184"/>
      <c r="AD9" s="184">
        <f>AB9*5</f>
        <v>12.5</v>
      </c>
      <c r="AE9" s="184" t="s">
        <v>42</v>
      </c>
      <c r="AF9" s="184">
        <f>AD9*9</f>
        <v>112.5</v>
      </c>
    </row>
    <row r="10" spans="1:32" ht="27.95" customHeight="1">
      <c r="B10" s="855"/>
      <c r="C10" s="853"/>
      <c r="D10" s="91"/>
      <c r="E10" s="91"/>
      <c r="F10" s="91"/>
      <c r="G10" s="589"/>
      <c r="H10" s="590"/>
      <c r="I10" s="589"/>
      <c r="J10" s="744"/>
      <c r="K10" s="744"/>
      <c r="L10" s="744"/>
      <c r="M10" s="596"/>
      <c r="N10" s="598"/>
      <c r="O10" s="596"/>
      <c r="P10" s="92"/>
      <c r="Q10" s="104"/>
      <c r="R10" s="92"/>
      <c r="S10" s="91"/>
      <c r="T10" s="104"/>
      <c r="U10" s="92"/>
      <c r="V10" s="837"/>
      <c r="W10" s="94">
        <f>AC11</f>
        <v>26.9</v>
      </c>
      <c r="X10" s="134" t="s">
        <v>49</v>
      </c>
      <c r="Y10" s="96">
        <v>0</v>
      </c>
      <c r="Z10" s="193"/>
      <c r="AA10" s="183" t="s">
        <v>50</v>
      </c>
      <c r="AE10" s="183">
        <f>AB10*15</f>
        <v>0</v>
      </c>
    </row>
    <row r="11" spans="1:32" ht="27.95" customHeight="1">
      <c r="B11" s="107" t="s">
        <v>51</v>
      </c>
      <c r="C11" s="210"/>
      <c r="D11" s="91"/>
      <c r="E11" s="104"/>
      <c r="F11" s="91"/>
      <c r="G11" s="592"/>
      <c r="H11" s="591"/>
      <c r="I11" s="589"/>
      <c r="J11" s="593"/>
      <c r="K11" s="595"/>
      <c r="L11" s="593"/>
      <c r="M11" s="596"/>
      <c r="N11" s="598"/>
      <c r="O11" s="596"/>
      <c r="P11" s="92"/>
      <c r="Q11" s="104"/>
      <c r="R11" s="92"/>
      <c r="S11" s="92"/>
      <c r="T11" s="104"/>
      <c r="U11" s="92"/>
      <c r="V11" s="837"/>
      <c r="W11" s="98" t="s">
        <v>52</v>
      </c>
      <c r="X11" s="137"/>
      <c r="Y11" s="96"/>
      <c r="Z11" s="183"/>
      <c r="AC11" s="183">
        <f>SUM(AC6:AC10)</f>
        <v>26.9</v>
      </c>
      <c r="AD11" s="183">
        <f>SUM(AD6:AD10)</f>
        <v>22</v>
      </c>
      <c r="AE11" s="183">
        <f>SUM(AE6:AE10)</f>
        <v>96.5</v>
      </c>
      <c r="AF11" s="183">
        <f>AC11*4+AD11*9+AE11*4</f>
        <v>691.6</v>
      </c>
    </row>
    <row r="12" spans="1:32" ht="27.95" customHeight="1" thickBot="1">
      <c r="B12" s="211"/>
      <c r="C12" s="212"/>
      <c r="D12" s="104"/>
      <c r="E12" s="104"/>
      <c r="F12" s="92"/>
      <c r="G12" s="589"/>
      <c r="H12" s="591"/>
      <c r="I12" s="589"/>
      <c r="J12" s="593"/>
      <c r="K12" s="595"/>
      <c r="L12" s="593"/>
      <c r="M12" s="596"/>
      <c r="N12" s="598"/>
      <c r="O12" s="596"/>
      <c r="P12" s="92"/>
      <c r="Q12" s="104"/>
      <c r="R12" s="92"/>
      <c r="S12" s="92"/>
      <c r="T12" s="104"/>
      <c r="U12" s="92"/>
      <c r="V12" s="838"/>
      <c r="W12" s="94">
        <f>(W6*4)+(W8*9)+(W10*4)</f>
        <v>691.6</v>
      </c>
      <c r="X12" s="143"/>
      <c r="Y12" s="115"/>
      <c r="Z12" s="193"/>
      <c r="AC12" s="213">
        <f>AC11*4/AF11</f>
        <v>0.15558126084441873</v>
      </c>
      <c r="AD12" s="213">
        <f>AD11*9/AF11</f>
        <v>0.28629265471370735</v>
      </c>
      <c r="AE12" s="213">
        <f>AE11*4/AF11</f>
        <v>0.55812608444187395</v>
      </c>
    </row>
    <row r="13" spans="1:32" s="204" customFormat="1" ht="42">
      <c r="B13" s="81">
        <v>4</v>
      </c>
      <c r="C13" s="853"/>
      <c r="D13" s="83" t="str">
        <f>月菜單!E45</f>
        <v>燕麥飯</v>
      </c>
      <c r="E13" s="83" t="s">
        <v>22</v>
      </c>
      <c r="F13" s="84" t="s">
        <v>23</v>
      </c>
      <c r="G13" s="83" t="str">
        <f>月菜單!E46</f>
        <v>鮮筍燉肉</v>
      </c>
      <c r="H13" s="648" t="s">
        <v>25</v>
      </c>
      <c r="I13" s="84" t="s">
        <v>23</v>
      </c>
      <c r="J13" s="83" t="str">
        <f>月菜單!E47</f>
        <v>蝦仁彩蔬蛋(海)</v>
      </c>
      <c r="K13" s="83" t="s">
        <v>58</v>
      </c>
      <c r="L13" s="84" t="s">
        <v>23</v>
      </c>
      <c r="M13" s="83" t="str">
        <f>月菜單!E48</f>
        <v>大雞堡肉(加)</v>
      </c>
      <c r="N13" s="615" t="s">
        <v>233</v>
      </c>
      <c r="O13" s="84" t="s">
        <v>23</v>
      </c>
      <c r="P13" s="83" t="str">
        <f>月菜單!E49</f>
        <v>深色蔬菜</v>
      </c>
      <c r="Q13" s="83" t="s">
        <v>80</v>
      </c>
      <c r="R13" s="84" t="s">
        <v>54</v>
      </c>
      <c r="S13" s="83" t="str">
        <f>月菜單!E50</f>
        <v>蘿蔔玉米湯</v>
      </c>
      <c r="T13" s="83" t="s">
        <v>53</v>
      </c>
      <c r="U13" s="84" t="s">
        <v>54</v>
      </c>
      <c r="V13" s="850"/>
      <c r="W13" s="85" t="s">
        <v>2</v>
      </c>
      <c r="X13" s="122" t="s">
        <v>81</v>
      </c>
      <c r="Y13" s="87">
        <f>AB14</f>
        <v>5.7</v>
      </c>
      <c r="Z13" s="183"/>
      <c r="AA13" s="183"/>
      <c r="AB13" s="184"/>
      <c r="AC13" s="183" t="s">
        <v>82</v>
      </c>
      <c r="AD13" s="183" t="s">
        <v>83</v>
      </c>
      <c r="AE13" s="183" t="s">
        <v>84</v>
      </c>
      <c r="AF13" s="183" t="s">
        <v>85</v>
      </c>
    </row>
    <row r="14" spans="1:32" ht="27.95" customHeight="1">
      <c r="B14" s="205" t="s">
        <v>32</v>
      </c>
      <c r="C14" s="853"/>
      <c r="D14" s="603" t="s">
        <v>213</v>
      </c>
      <c r="E14" s="602"/>
      <c r="F14" s="602">
        <v>70</v>
      </c>
      <c r="G14" s="667" t="s">
        <v>230</v>
      </c>
      <c r="H14" s="607"/>
      <c r="I14" s="606">
        <v>35</v>
      </c>
      <c r="J14" s="610" t="s">
        <v>208</v>
      </c>
      <c r="K14" s="613"/>
      <c r="L14" s="610">
        <v>15</v>
      </c>
      <c r="M14" s="618" t="s">
        <v>257</v>
      </c>
      <c r="N14" s="618" t="s">
        <v>228</v>
      </c>
      <c r="O14" s="617">
        <v>30</v>
      </c>
      <c r="P14" s="617" t="str">
        <f>P13</f>
        <v>深色蔬菜</v>
      </c>
      <c r="Q14" s="90"/>
      <c r="R14" s="93">
        <v>100</v>
      </c>
      <c r="S14" s="793" t="s">
        <v>435</v>
      </c>
      <c r="T14" s="795"/>
      <c r="U14" s="794">
        <v>15</v>
      </c>
      <c r="V14" s="851"/>
      <c r="W14" s="94">
        <f>AE19</f>
        <v>95.5</v>
      </c>
      <c r="X14" s="125" t="s">
        <v>36</v>
      </c>
      <c r="Y14" s="96">
        <f>AB15</f>
        <v>1.9</v>
      </c>
      <c r="Z14" s="193"/>
      <c r="AA14" s="202" t="s">
        <v>37</v>
      </c>
      <c r="AB14" s="184">
        <v>5.7</v>
      </c>
      <c r="AC14" s="184">
        <f>AB14*2</f>
        <v>11.4</v>
      </c>
      <c r="AD14" s="184"/>
      <c r="AE14" s="184">
        <f>AB14*15</f>
        <v>85.5</v>
      </c>
      <c r="AF14" s="184">
        <f>AC14*4+AE14*4</f>
        <v>387.6</v>
      </c>
    </row>
    <row r="15" spans="1:32" ht="27.95" customHeight="1">
      <c r="B15" s="205">
        <v>27</v>
      </c>
      <c r="C15" s="853"/>
      <c r="D15" s="602" t="s">
        <v>256</v>
      </c>
      <c r="E15" s="602"/>
      <c r="F15" s="602">
        <v>35</v>
      </c>
      <c r="G15" s="666" t="s">
        <v>273</v>
      </c>
      <c r="H15" s="607"/>
      <c r="I15" s="606">
        <v>15</v>
      </c>
      <c r="J15" s="683" t="s">
        <v>216</v>
      </c>
      <c r="K15" s="645"/>
      <c r="L15" s="683">
        <v>10</v>
      </c>
      <c r="M15" s="617"/>
      <c r="N15" s="618"/>
      <c r="O15" s="617"/>
      <c r="P15" s="91"/>
      <c r="Q15" s="672"/>
      <c r="R15" s="672"/>
      <c r="S15" s="792" t="s">
        <v>210</v>
      </c>
      <c r="T15" s="796"/>
      <c r="U15" s="794">
        <v>10</v>
      </c>
      <c r="V15" s="851"/>
      <c r="W15" s="98" t="s">
        <v>1</v>
      </c>
      <c r="X15" s="129" t="s">
        <v>40</v>
      </c>
      <c r="Y15" s="96">
        <f>AB16</f>
        <v>2</v>
      </c>
      <c r="Z15" s="183"/>
      <c r="AA15" s="207" t="s">
        <v>41</v>
      </c>
      <c r="AB15" s="184">
        <v>1.9</v>
      </c>
      <c r="AC15" s="208">
        <f>AB15*7</f>
        <v>13.299999999999999</v>
      </c>
      <c r="AD15" s="184">
        <f>AB15*5</f>
        <v>9.5</v>
      </c>
      <c r="AE15" s="184" t="s">
        <v>42</v>
      </c>
      <c r="AF15" s="209">
        <f>AC15*4+AD15*9</f>
        <v>138.69999999999999</v>
      </c>
    </row>
    <row r="16" spans="1:32" ht="27.95" customHeight="1">
      <c r="A16" s="668" t="s">
        <v>196</v>
      </c>
      <c r="B16" s="205" t="s">
        <v>43</v>
      </c>
      <c r="C16" s="853"/>
      <c r="D16" s="604"/>
      <c r="E16" s="604"/>
      <c r="F16" s="601"/>
      <c r="G16" s="606" t="s">
        <v>204</v>
      </c>
      <c r="H16" s="607"/>
      <c r="I16" s="606">
        <v>10</v>
      </c>
      <c r="J16" s="683" t="s">
        <v>349</v>
      </c>
      <c r="K16" s="684" t="s">
        <v>335</v>
      </c>
      <c r="L16" s="683">
        <v>5</v>
      </c>
      <c r="M16" s="622"/>
      <c r="N16" s="618"/>
      <c r="O16" s="617"/>
      <c r="P16" s="91"/>
      <c r="Q16" s="104"/>
      <c r="R16" s="91"/>
      <c r="S16" s="616"/>
      <c r="T16" s="104"/>
      <c r="U16" s="92"/>
      <c r="V16" s="851"/>
      <c r="W16" s="94">
        <v>23</v>
      </c>
      <c r="X16" s="129" t="s">
        <v>44</v>
      </c>
      <c r="Y16" s="96">
        <f>AB17</f>
        <v>2.4</v>
      </c>
      <c r="Z16" s="193"/>
      <c r="AA16" s="183" t="s">
        <v>45</v>
      </c>
      <c r="AB16" s="184">
        <v>2</v>
      </c>
      <c r="AC16" s="184">
        <f>AB16*1</f>
        <v>2</v>
      </c>
      <c r="AD16" s="184" t="s">
        <v>42</v>
      </c>
      <c r="AE16" s="184">
        <f>AB16*5</f>
        <v>10</v>
      </c>
      <c r="AF16" s="184">
        <f>AC16*4+AE16*4</f>
        <v>48</v>
      </c>
    </row>
    <row r="17" spans="1:32" ht="27.95" customHeight="1">
      <c r="A17" s="491"/>
      <c r="B17" s="839" t="s">
        <v>258</v>
      </c>
      <c r="C17" s="835"/>
      <c r="D17" s="670"/>
      <c r="E17" s="604"/>
      <c r="F17" s="601"/>
      <c r="G17" s="605"/>
      <c r="H17" s="608"/>
      <c r="I17" s="606"/>
      <c r="J17" s="683" t="s">
        <v>204</v>
      </c>
      <c r="K17" s="686"/>
      <c r="L17" s="683">
        <v>5</v>
      </c>
      <c r="M17" s="618"/>
      <c r="N17" s="618"/>
      <c r="O17" s="617"/>
      <c r="P17" s="91"/>
      <c r="Q17" s="104"/>
      <c r="R17" s="91"/>
      <c r="S17" s="118"/>
      <c r="T17" s="91"/>
      <c r="U17" s="92"/>
      <c r="V17" s="851"/>
      <c r="W17" s="98" t="s">
        <v>3</v>
      </c>
      <c r="X17" s="129" t="s">
        <v>47</v>
      </c>
      <c r="Y17" s="96">
        <f>AB18</f>
        <v>0</v>
      </c>
      <c r="Z17" s="183"/>
      <c r="AA17" s="183" t="s">
        <v>48</v>
      </c>
      <c r="AB17" s="184">
        <v>2.4</v>
      </c>
      <c r="AC17" s="184"/>
      <c r="AD17" s="184">
        <f>AB17*5</f>
        <v>12</v>
      </c>
      <c r="AE17" s="184" t="s">
        <v>42</v>
      </c>
      <c r="AF17" s="184">
        <f>AD17*9</f>
        <v>108</v>
      </c>
    </row>
    <row r="18" spans="1:32" ht="27.95" customHeight="1">
      <c r="B18" s="855"/>
      <c r="C18" s="853"/>
      <c r="D18" s="604"/>
      <c r="E18" s="490"/>
      <c r="F18" s="673"/>
      <c r="G18" s="672"/>
      <c r="H18" s="490"/>
      <c r="I18" s="606"/>
      <c r="J18" s="683"/>
      <c r="K18" s="686"/>
      <c r="L18" s="683"/>
      <c r="M18" s="620"/>
      <c r="N18" s="618"/>
      <c r="O18" s="621"/>
      <c r="P18" s="92"/>
      <c r="Q18" s="104"/>
      <c r="R18" s="92"/>
      <c r="S18" s="91"/>
      <c r="T18" s="104"/>
      <c r="U18" s="92"/>
      <c r="V18" s="851"/>
      <c r="W18" s="94">
        <f>AC19</f>
        <v>26.7</v>
      </c>
      <c r="X18" s="134" t="s">
        <v>49</v>
      </c>
      <c r="Y18" s="96">
        <v>0</v>
      </c>
      <c r="Z18" s="193"/>
      <c r="AA18" s="183" t="s">
        <v>50</v>
      </c>
      <c r="AE18" s="183">
        <f>AB18*15</f>
        <v>0</v>
      </c>
    </row>
    <row r="19" spans="1:32" ht="27.95" customHeight="1">
      <c r="B19" s="107" t="s">
        <v>51</v>
      </c>
      <c r="C19" s="210"/>
      <c r="D19" s="604"/>
      <c r="E19" s="604"/>
      <c r="F19" s="601"/>
      <c r="G19" s="607"/>
      <c r="H19" s="608"/>
      <c r="I19" s="606"/>
      <c r="J19" s="614"/>
      <c r="K19" s="610"/>
      <c r="L19" s="609"/>
      <c r="M19" s="619"/>
      <c r="N19" s="618"/>
      <c r="O19" s="621"/>
      <c r="P19" s="92"/>
      <c r="Q19" s="104"/>
      <c r="R19" s="92"/>
      <c r="S19" s="92"/>
      <c r="T19" s="104"/>
      <c r="U19" s="92"/>
      <c r="V19" s="851"/>
      <c r="W19" s="98" t="s">
        <v>52</v>
      </c>
      <c r="X19" s="137"/>
      <c r="Y19" s="96"/>
      <c r="Z19" s="183"/>
      <c r="AC19" s="183">
        <f>SUM(AC14:AC18)</f>
        <v>26.7</v>
      </c>
      <c r="AD19" s="183">
        <f>SUM(AD14:AD18)</f>
        <v>21.5</v>
      </c>
      <c r="AE19" s="183">
        <f>SUM(AE14:AE18)</f>
        <v>95.5</v>
      </c>
      <c r="AF19" s="183">
        <f>AC19*4+AD19*9+AE19*4</f>
        <v>682.3</v>
      </c>
    </row>
    <row r="20" spans="1:32" ht="27.95" customHeight="1" thickBot="1">
      <c r="B20" s="211"/>
      <c r="C20" s="212"/>
      <c r="D20" s="604"/>
      <c r="E20" s="604"/>
      <c r="F20" s="601"/>
      <c r="G20" s="606"/>
      <c r="H20" s="608"/>
      <c r="I20" s="606"/>
      <c r="J20" s="611"/>
      <c r="K20" s="612"/>
      <c r="L20" s="609"/>
      <c r="M20" s="619"/>
      <c r="N20" s="618"/>
      <c r="O20" s="621"/>
      <c r="P20" s="92"/>
      <c r="Q20" s="104"/>
      <c r="R20" s="92"/>
      <c r="S20" s="92"/>
      <c r="T20" s="104"/>
      <c r="U20" s="92"/>
      <c r="V20" s="854"/>
      <c r="W20" s="94">
        <f>AF19</f>
        <v>682.3</v>
      </c>
      <c r="X20" s="143"/>
      <c r="Y20" s="115"/>
      <c r="Z20" s="193"/>
      <c r="AC20" s="213">
        <f>AC19*4/AF19</f>
        <v>0.15652938590063023</v>
      </c>
      <c r="AD20" s="213">
        <f>AD19*9/AF19</f>
        <v>0.28359958962333287</v>
      </c>
      <c r="AE20" s="213">
        <f>AE19*4/AF19</f>
        <v>0.55987102447603698</v>
      </c>
    </row>
    <row r="21" spans="1:32" s="204" customFormat="1" ht="42">
      <c r="B21" s="81">
        <v>4</v>
      </c>
      <c r="C21" s="853"/>
      <c r="D21" s="83" t="str">
        <f>月菜單!I45</f>
        <v>白米飯</v>
      </c>
      <c r="E21" s="648" t="s">
        <v>22</v>
      </c>
      <c r="F21" s="84" t="s">
        <v>23</v>
      </c>
      <c r="G21" s="83" t="str">
        <f>月菜單!I46</f>
        <v>脆皮雞腿(炸)</v>
      </c>
      <c r="H21" s="648" t="s">
        <v>289</v>
      </c>
      <c r="I21" s="84" t="s">
        <v>23</v>
      </c>
      <c r="J21" s="83" t="str">
        <f>月菜單!I47</f>
        <v>炸醬肉絲</v>
      </c>
      <c r="K21" s="648" t="s">
        <v>290</v>
      </c>
      <c r="L21" s="84" t="s">
        <v>23</v>
      </c>
      <c r="M21" s="83" t="str">
        <f>月菜單!I48</f>
        <v>蔥花吉拿棒(冷)</v>
      </c>
      <c r="N21" s="648" t="s">
        <v>24</v>
      </c>
      <c r="O21" s="84" t="s">
        <v>23</v>
      </c>
      <c r="P21" s="83" t="str">
        <f>月菜單!I49</f>
        <v>深色蔬菜</v>
      </c>
      <c r="Q21" s="648" t="s">
        <v>26</v>
      </c>
      <c r="R21" s="84" t="s">
        <v>23</v>
      </c>
      <c r="S21" s="83" t="str">
        <f>月菜單!I50</f>
        <v>金針豆皮湯(豆)</v>
      </c>
      <c r="T21" s="648" t="s">
        <v>25</v>
      </c>
      <c r="U21" s="84" t="s">
        <v>23</v>
      </c>
      <c r="V21" s="850"/>
      <c r="W21" s="85" t="s">
        <v>7</v>
      </c>
      <c r="X21" s="122" t="s">
        <v>27</v>
      </c>
      <c r="Y21" s="123">
        <f>AB22</f>
        <v>5.7</v>
      </c>
      <c r="Z21" s="183"/>
      <c r="AA21" s="183"/>
      <c r="AB21" s="184"/>
      <c r="AC21" s="183" t="s">
        <v>28</v>
      </c>
      <c r="AD21" s="183" t="s">
        <v>29</v>
      </c>
      <c r="AE21" s="183" t="s">
        <v>30</v>
      </c>
      <c r="AF21" s="183" t="s">
        <v>31</v>
      </c>
    </row>
    <row r="22" spans="1:32" s="217" customFormat="1" ht="27.75" customHeight="1">
      <c r="B22" s="205" t="s">
        <v>32</v>
      </c>
      <c r="C22" s="853"/>
      <c r="D22" s="625" t="s">
        <v>213</v>
      </c>
      <c r="E22" s="623"/>
      <c r="F22" s="624">
        <v>110</v>
      </c>
      <c r="G22" s="683" t="s">
        <v>278</v>
      </c>
      <c r="H22" s="629"/>
      <c r="I22" s="628">
        <v>60</v>
      </c>
      <c r="J22" s="632" t="s">
        <v>222</v>
      </c>
      <c r="K22" s="633"/>
      <c r="L22" s="632">
        <v>40</v>
      </c>
      <c r="M22" s="638" t="s">
        <v>350</v>
      </c>
      <c r="N22" s="638" t="s">
        <v>351</v>
      </c>
      <c r="O22" s="638">
        <v>40</v>
      </c>
      <c r="P22" s="637" t="str">
        <f>P21</f>
        <v>深色蔬菜</v>
      </c>
      <c r="Q22" s="638"/>
      <c r="R22" s="637">
        <v>100</v>
      </c>
      <c r="S22" s="644" t="s">
        <v>352</v>
      </c>
      <c r="T22" s="644"/>
      <c r="U22" s="644">
        <v>20</v>
      </c>
      <c r="V22" s="851"/>
      <c r="W22" s="94">
        <f>AE27</f>
        <v>95.5</v>
      </c>
      <c r="X22" s="125" t="s">
        <v>36</v>
      </c>
      <c r="Y22" s="126">
        <f>AB23</f>
        <v>1.9</v>
      </c>
      <c r="Z22" s="216"/>
      <c r="AA22" s="202" t="s">
        <v>37</v>
      </c>
      <c r="AB22" s="184">
        <v>5.7</v>
      </c>
      <c r="AC22" s="184">
        <f>AB22*2</f>
        <v>11.4</v>
      </c>
      <c r="AD22" s="184"/>
      <c r="AE22" s="184">
        <f>AB22*15</f>
        <v>85.5</v>
      </c>
      <c r="AF22" s="184">
        <f>AC22*4+AE22*4</f>
        <v>387.6</v>
      </c>
    </row>
    <row r="23" spans="1:32" s="217" customFormat="1" ht="27.95" customHeight="1">
      <c r="B23" s="205">
        <v>28</v>
      </c>
      <c r="C23" s="853"/>
      <c r="D23" s="624"/>
      <c r="E23" s="624"/>
      <c r="F23" s="624"/>
      <c r="G23" s="628"/>
      <c r="H23" s="629"/>
      <c r="I23" s="628"/>
      <c r="J23" s="637" t="s">
        <v>204</v>
      </c>
      <c r="K23" s="637"/>
      <c r="L23" s="637">
        <v>30</v>
      </c>
      <c r="M23" s="638"/>
      <c r="N23" s="638"/>
      <c r="O23" s="638"/>
      <c r="P23" s="635"/>
      <c r="Q23" s="635"/>
      <c r="R23" s="635"/>
      <c r="S23" s="643" t="s">
        <v>353</v>
      </c>
      <c r="T23" s="735" t="s">
        <v>354</v>
      </c>
      <c r="U23" s="644">
        <v>5</v>
      </c>
      <c r="V23" s="851"/>
      <c r="W23" s="98" t="s">
        <v>1</v>
      </c>
      <c r="X23" s="129" t="s">
        <v>40</v>
      </c>
      <c r="Y23" s="126">
        <f>AB24</f>
        <v>2</v>
      </c>
      <c r="Z23" s="218"/>
      <c r="AA23" s="207" t="s">
        <v>41</v>
      </c>
      <c r="AB23" s="184">
        <v>1.9</v>
      </c>
      <c r="AC23" s="208">
        <f>AB23*7</f>
        <v>13.299999999999999</v>
      </c>
      <c r="AD23" s="184">
        <f>AB23*5</f>
        <v>9.5</v>
      </c>
      <c r="AE23" s="184" t="s">
        <v>42</v>
      </c>
      <c r="AF23" s="209">
        <f>AC23*4+AD23*9</f>
        <v>138.69999999999999</v>
      </c>
    </row>
    <row r="24" spans="1:32" s="217" customFormat="1" ht="27.95" customHeight="1">
      <c r="B24" s="205" t="s">
        <v>43</v>
      </c>
      <c r="C24" s="853"/>
      <c r="D24" s="624"/>
      <c r="E24" s="626"/>
      <c r="F24" s="624"/>
      <c r="G24" s="628"/>
      <c r="H24" s="629"/>
      <c r="I24" s="628"/>
      <c r="J24" s="637" t="s">
        <v>403</v>
      </c>
      <c r="K24" s="640"/>
      <c r="L24" s="637">
        <v>10</v>
      </c>
      <c r="M24" s="638"/>
      <c r="N24" s="640"/>
      <c r="O24" s="638"/>
      <c r="P24" s="635"/>
      <c r="Q24" s="639"/>
      <c r="R24" s="635"/>
      <c r="S24" s="643"/>
      <c r="T24" s="643"/>
      <c r="U24" s="643"/>
      <c r="V24" s="851"/>
      <c r="W24" s="94">
        <f>AD27</f>
        <v>23.5</v>
      </c>
      <c r="X24" s="129" t="s">
        <v>44</v>
      </c>
      <c r="Y24" s="126">
        <f>AB25</f>
        <v>2.8</v>
      </c>
      <c r="Z24" s="216"/>
      <c r="AA24" s="183" t="s">
        <v>45</v>
      </c>
      <c r="AB24" s="184">
        <v>2</v>
      </c>
      <c r="AC24" s="184">
        <f>AB24*1</f>
        <v>2</v>
      </c>
      <c r="AD24" s="184" t="s">
        <v>42</v>
      </c>
      <c r="AE24" s="184">
        <f>AB24*5</f>
        <v>10</v>
      </c>
      <c r="AF24" s="184">
        <f>AC24*4+AE24*4</f>
        <v>48</v>
      </c>
    </row>
    <row r="25" spans="1:32" s="217" customFormat="1" ht="27.95" customHeight="1">
      <c r="B25" s="855" t="s">
        <v>94</v>
      </c>
      <c r="C25" s="853"/>
      <c r="D25" s="624"/>
      <c r="E25" s="627"/>
      <c r="F25" s="624"/>
      <c r="G25" s="628"/>
      <c r="H25" s="629"/>
      <c r="I25" s="628"/>
      <c r="J25" s="632"/>
      <c r="K25" s="634"/>
      <c r="L25" s="632"/>
      <c r="M25" s="642"/>
      <c r="N25" s="640"/>
      <c r="O25" s="638"/>
      <c r="P25" s="635"/>
      <c r="Q25" s="639"/>
      <c r="R25" s="635"/>
      <c r="S25" s="643"/>
      <c r="T25" s="645"/>
      <c r="U25" s="643"/>
      <c r="V25" s="851"/>
      <c r="W25" s="98" t="s">
        <v>3</v>
      </c>
      <c r="X25" s="129" t="s">
        <v>47</v>
      </c>
      <c r="Y25" s="126">
        <f>AB26</f>
        <v>0</v>
      </c>
      <c r="Z25" s="218"/>
      <c r="AA25" s="183" t="s">
        <v>48</v>
      </c>
      <c r="AB25" s="184">
        <v>2.8</v>
      </c>
      <c r="AC25" s="184"/>
      <c r="AD25" s="184">
        <f>AB25*5</f>
        <v>14</v>
      </c>
      <c r="AE25" s="184" t="s">
        <v>42</v>
      </c>
      <c r="AF25" s="184">
        <f>AD25*9</f>
        <v>126</v>
      </c>
    </row>
    <row r="26" spans="1:32" s="217" customFormat="1" ht="27.95" customHeight="1">
      <c r="B26" s="855"/>
      <c r="C26" s="853"/>
      <c r="D26" s="624"/>
      <c r="E26" s="626"/>
      <c r="F26" s="624"/>
      <c r="G26" s="631"/>
      <c r="H26" s="630"/>
      <c r="I26" s="628"/>
      <c r="J26" s="632"/>
      <c r="K26" s="634"/>
      <c r="L26" s="632"/>
      <c r="M26" s="642"/>
      <c r="N26" s="638"/>
      <c r="O26" s="637"/>
      <c r="P26" s="636"/>
      <c r="Q26" s="639"/>
      <c r="R26" s="636"/>
      <c r="S26" s="643"/>
      <c r="T26" s="645"/>
      <c r="U26" s="643"/>
      <c r="V26" s="851"/>
      <c r="W26" s="94">
        <f>AC27</f>
        <v>26.7</v>
      </c>
      <c r="X26" s="134" t="s">
        <v>49</v>
      </c>
      <c r="Y26" s="126">
        <v>0</v>
      </c>
      <c r="Z26" s="216"/>
      <c r="AA26" s="183" t="s">
        <v>50</v>
      </c>
      <c r="AB26" s="184"/>
      <c r="AC26" s="183"/>
      <c r="AD26" s="183"/>
      <c r="AE26" s="183">
        <f>AB26*15</f>
        <v>0</v>
      </c>
      <c r="AF26" s="183"/>
    </row>
    <row r="27" spans="1:32" s="217" customFormat="1" ht="27.95" customHeight="1">
      <c r="B27" s="107" t="s">
        <v>51</v>
      </c>
      <c r="C27" s="210"/>
      <c r="D27" s="624"/>
      <c r="E27" s="626"/>
      <c r="F27" s="624"/>
      <c r="G27" s="628"/>
      <c r="H27" s="630"/>
      <c r="I27" s="628"/>
      <c r="J27" s="632"/>
      <c r="K27" s="634"/>
      <c r="L27" s="632"/>
      <c r="M27" s="642"/>
      <c r="N27" s="640"/>
      <c r="O27" s="637"/>
      <c r="P27" s="636"/>
      <c r="Q27" s="639"/>
      <c r="R27" s="636"/>
      <c r="S27" s="643"/>
      <c r="T27" s="645"/>
      <c r="U27" s="643"/>
      <c r="V27" s="851"/>
      <c r="W27" s="136" t="s">
        <v>52</v>
      </c>
      <c r="X27" s="137"/>
      <c r="Y27" s="126"/>
      <c r="Z27" s="218"/>
      <c r="AA27" s="183"/>
      <c r="AB27" s="184"/>
      <c r="AC27" s="183">
        <f>SUM(AC22:AC26)</f>
        <v>26.7</v>
      </c>
      <c r="AD27" s="183">
        <f>SUM(AD22:AD26)</f>
        <v>23.5</v>
      </c>
      <c r="AE27" s="183">
        <f>SUM(AE22:AE26)</f>
        <v>95.5</v>
      </c>
      <c r="AF27" s="183">
        <f>AC27*4+AD27*9+AE27*4</f>
        <v>700.3</v>
      </c>
    </row>
    <row r="28" spans="1:32" s="217" customFormat="1" ht="27.95" customHeight="1" thickBot="1">
      <c r="B28" s="211"/>
      <c r="C28" s="212"/>
      <c r="D28" s="626"/>
      <c r="E28" s="626"/>
      <c r="F28" s="624"/>
      <c r="G28" s="628"/>
      <c r="H28" s="630"/>
      <c r="I28" s="628"/>
      <c r="J28" s="545"/>
      <c r="K28" s="634"/>
      <c r="L28" s="632"/>
      <c r="M28" s="641"/>
      <c r="N28" s="640"/>
      <c r="O28" s="637"/>
      <c r="P28" s="636"/>
      <c r="Q28" s="639"/>
      <c r="R28" s="636"/>
      <c r="S28" s="647"/>
      <c r="T28" s="646"/>
      <c r="U28" s="647"/>
      <c r="V28" s="854"/>
      <c r="W28" s="142">
        <f>(W22*4)+(W24*9)+(W26*4)</f>
        <v>700.3</v>
      </c>
      <c r="X28" s="180"/>
      <c r="Y28" s="126"/>
      <c r="Z28" s="216"/>
      <c r="AA28" s="218"/>
      <c r="AB28" s="222"/>
      <c r="AC28" s="213">
        <f>AC27*4/AF27</f>
        <v>0.15250606882764531</v>
      </c>
      <c r="AD28" s="213">
        <f>AD27*9/AF27</f>
        <v>0.30201342281879195</v>
      </c>
      <c r="AE28" s="213">
        <f>AE27*4/AF27</f>
        <v>0.54548050835356277</v>
      </c>
      <c r="AF28" s="218"/>
    </row>
    <row r="29" spans="1:32" s="204" customFormat="1" ht="42">
      <c r="B29" s="81">
        <v>4</v>
      </c>
      <c r="C29" s="853"/>
      <c r="D29" s="83" t="str">
        <f>月菜單!M45</f>
        <v>地瓜飯</v>
      </c>
      <c r="E29" s="648" t="s">
        <v>22</v>
      </c>
      <c r="F29" s="84" t="s">
        <v>23</v>
      </c>
      <c r="G29" s="83" t="str">
        <f>月菜單!M46</f>
        <v>懷舊豬里肌</v>
      </c>
      <c r="H29" s="648" t="s">
        <v>25</v>
      </c>
      <c r="I29" s="84" t="s">
        <v>23</v>
      </c>
      <c r="J29" s="223" t="str">
        <f>月菜單!M47</f>
        <v>砂鍋白菜煲(豆)</v>
      </c>
      <c r="K29" s="648" t="s">
        <v>25</v>
      </c>
      <c r="L29" s="84" t="s">
        <v>23</v>
      </c>
      <c r="M29" s="83" t="str">
        <f>月菜單!M48</f>
        <v>塔香海帶</v>
      </c>
      <c r="N29" s="648" t="s">
        <v>25</v>
      </c>
      <c r="O29" s="84" t="s">
        <v>23</v>
      </c>
      <c r="P29" s="83" t="str">
        <f>月菜單!M49</f>
        <v>淺色蔬菜</v>
      </c>
      <c r="Q29" s="648" t="s">
        <v>26</v>
      </c>
      <c r="R29" s="84" t="s">
        <v>23</v>
      </c>
      <c r="S29" s="83" t="str">
        <f>月菜單!M50</f>
        <v>榨菜肉絲湯(醃)</v>
      </c>
      <c r="T29" s="648" t="s">
        <v>25</v>
      </c>
      <c r="U29" s="84" t="s">
        <v>23</v>
      </c>
      <c r="V29" s="850"/>
      <c r="W29" s="85" t="s">
        <v>2</v>
      </c>
      <c r="X29" s="122" t="s">
        <v>27</v>
      </c>
      <c r="Y29" s="123">
        <f>AB30</f>
        <v>5.7</v>
      </c>
      <c r="Z29" s="183"/>
      <c r="AA29" s="183"/>
      <c r="AB29" s="184"/>
      <c r="AC29" s="183" t="s">
        <v>28</v>
      </c>
      <c r="AD29" s="183" t="s">
        <v>29</v>
      </c>
      <c r="AE29" s="183" t="s">
        <v>30</v>
      </c>
      <c r="AF29" s="183" t="s">
        <v>31</v>
      </c>
    </row>
    <row r="30" spans="1:32" ht="27.95" customHeight="1">
      <c r="B30" s="205" t="s">
        <v>32</v>
      </c>
      <c r="C30" s="853"/>
      <c r="D30" s="650" t="s">
        <v>213</v>
      </c>
      <c r="E30" s="650"/>
      <c r="F30" s="650">
        <v>80</v>
      </c>
      <c r="G30" s="683" t="s">
        <v>277</v>
      </c>
      <c r="H30" s="653"/>
      <c r="I30" s="652">
        <v>40</v>
      </c>
      <c r="J30" s="658" t="s">
        <v>212</v>
      </c>
      <c r="K30" s="658"/>
      <c r="L30" s="657">
        <v>40</v>
      </c>
      <c r="M30" s="734" t="s">
        <v>404</v>
      </c>
      <c r="N30" s="682"/>
      <c r="O30" s="660">
        <v>40</v>
      </c>
      <c r="P30" s="661" t="str">
        <f>P29</f>
        <v>淺色蔬菜</v>
      </c>
      <c r="Q30" s="662"/>
      <c r="R30" s="661">
        <v>100</v>
      </c>
      <c r="S30" s="666" t="s">
        <v>240</v>
      </c>
      <c r="T30" s="666" t="s">
        <v>200</v>
      </c>
      <c r="U30" s="666">
        <v>20</v>
      </c>
      <c r="V30" s="851"/>
      <c r="W30" s="94">
        <f>AE35</f>
        <v>95.5</v>
      </c>
      <c r="X30" s="125" t="s">
        <v>36</v>
      </c>
      <c r="Y30" s="126">
        <f>AB31</f>
        <v>1.9</v>
      </c>
      <c r="Z30" s="193"/>
      <c r="AA30" s="202" t="s">
        <v>37</v>
      </c>
      <c r="AB30" s="184">
        <v>5.7</v>
      </c>
      <c r="AC30" s="184">
        <f>AB30*2</f>
        <v>11.4</v>
      </c>
      <c r="AD30" s="184"/>
      <c r="AE30" s="184">
        <f>AB30*15</f>
        <v>85.5</v>
      </c>
      <c r="AF30" s="184">
        <f>AC30*4+AE30*4</f>
        <v>387.6</v>
      </c>
    </row>
    <row r="31" spans="1:32" ht="27.95" customHeight="1">
      <c r="B31" s="205">
        <v>29</v>
      </c>
      <c r="C31" s="853"/>
      <c r="D31" s="650" t="s">
        <v>226</v>
      </c>
      <c r="E31" s="650"/>
      <c r="F31" s="650">
        <v>55</v>
      </c>
      <c r="G31" s="652"/>
      <c r="H31" s="653"/>
      <c r="I31" s="652"/>
      <c r="J31" s="658" t="s">
        <v>204</v>
      </c>
      <c r="K31" s="658"/>
      <c r="L31" s="657">
        <v>10</v>
      </c>
      <c r="M31" s="734" t="s">
        <v>405</v>
      </c>
      <c r="N31" s="734"/>
      <c r="O31" s="734">
        <v>5</v>
      </c>
      <c r="P31" s="93"/>
      <c r="Q31" s="105"/>
      <c r="R31" s="93"/>
      <c r="S31" s="664" t="s">
        <v>241</v>
      </c>
      <c r="T31" s="671"/>
      <c r="U31" s="666">
        <v>5</v>
      </c>
      <c r="V31" s="851"/>
      <c r="W31" s="98" t="s">
        <v>1</v>
      </c>
      <c r="X31" s="129" t="s">
        <v>40</v>
      </c>
      <c r="Y31" s="126">
        <f>AB32</f>
        <v>2</v>
      </c>
      <c r="Z31" s="183"/>
      <c r="AA31" s="207" t="s">
        <v>41</v>
      </c>
      <c r="AB31" s="184">
        <v>1.9</v>
      </c>
      <c r="AC31" s="208">
        <f>AB31*7</f>
        <v>13.299999999999999</v>
      </c>
      <c r="AD31" s="184">
        <f>AB31*5</f>
        <v>9.5</v>
      </c>
      <c r="AE31" s="184" t="s">
        <v>42</v>
      </c>
      <c r="AF31" s="209">
        <f>AC31*4+AD31*9</f>
        <v>138.69999999999999</v>
      </c>
    </row>
    <row r="32" spans="1:32" ht="27.95" customHeight="1">
      <c r="B32" s="205" t="s">
        <v>43</v>
      </c>
      <c r="C32" s="853"/>
      <c r="D32" s="651"/>
      <c r="E32" s="651"/>
      <c r="F32" s="649"/>
      <c r="G32" s="652"/>
      <c r="H32" s="653"/>
      <c r="I32" s="652"/>
      <c r="J32" s="684" t="s">
        <v>337</v>
      </c>
      <c r="K32" s="684"/>
      <c r="L32" s="683">
        <v>10</v>
      </c>
      <c r="M32" s="662"/>
      <c r="N32" s="663"/>
      <c r="O32" s="661"/>
      <c r="P32" s="93"/>
      <c r="Q32" s="105"/>
      <c r="R32" s="93"/>
      <c r="S32" s="667"/>
      <c r="T32" s="670"/>
      <c r="U32" s="666"/>
      <c r="V32" s="851"/>
      <c r="W32" s="94">
        <f>AD35</f>
        <v>22</v>
      </c>
      <c r="X32" s="129" t="s">
        <v>44</v>
      </c>
      <c r="Y32" s="126">
        <f>AB33</f>
        <v>2.5</v>
      </c>
      <c r="Z32" s="193"/>
      <c r="AA32" s="183" t="s">
        <v>45</v>
      </c>
      <c r="AB32" s="184">
        <v>2</v>
      </c>
      <c r="AC32" s="184">
        <f>AB32*1</f>
        <v>2</v>
      </c>
      <c r="AD32" s="184" t="s">
        <v>42</v>
      </c>
      <c r="AE32" s="184">
        <f>AB32*5</f>
        <v>10</v>
      </c>
      <c r="AF32" s="184">
        <f>AC32*4+AE32*4</f>
        <v>48</v>
      </c>
    </row>
    <row r="33" spans="2:32" ht="27.95" customHeight="1">
      <c r="B33" s="855" t="s">
        <v>75</v>
      </c>
      <c r="C33" s="853"/>
      <c r="D33" s="651"/>
      <c r="E33" s="651"/>
      <c r="F33" s="649"/>
      <c r="G33" s="652"/>
      <c r="H33" s="653"/>
      <c r="I33" s="652"/>
      <c r="J33" s="684" t="s">
        <v>291</v>
      </c>
      <c r="K33" s="735" t="s">
        <v>427</v>
      </c>
      <c r="L33" s="683">
        <v>5</v>
      </c>
      <c r="M33" s="662"/>
      <c r="N33" s="663"/>
      <c r="O33" s="661"/>
      <c r="P33" s="92"/>
      <c r="Q33" s="104"/>
      <c r="R33" s="92"/>
      <c r="S33" s="666"/>
      <c r="T33" s="670"/>
      <c r="U33" s="666"/>
      <c r="V33" s="851"/>
      <c r="W33" s="98" t="s">
        <v>3</v>
      </c>
      <c r="X33" s="129" t="s">
        <v>47</v>
      </c>
      <c r="Y33" s="126">
        <f>AB34</f>
        <v>0</v>
      </c>
      <c r="Z33" s="183"/>
      <c r="AA33" s="183" t="s">
        <v>48</v>
      </c>
      <c r="AB33" s="184">
        <v>2.5</v>
      </c>
      <c r="AC33" s="184"/>
      <c r="AD33" s="184">
        <f>AB33*5</f>
        <v>12.5</v>
      </c>
      <c r="AE33" s="184" t="s">
        <v>42</v>
      </c>
      <c r="AF33" s="184">
        <f>AD33*9</f>
        <v>112.5</v>
      </c>
    </row>
    <row r="34" spans="2:32" ht="27.95" customHeight="1">
      <c r="B34" s="855"/>
      <c r="C34" s="853"/>
      <c r="D34" s="651"/>
      <c r="E34" s="651"/>
      <c r="F34" s="649"/>
      <c r="G34" s="652"/>
      <c r="H34" s="654"/>
      <c r="I34" s="652"/>
      <c r="K34" s="684"/>
      <c r="M34" s="662"/>
      <c r="N34" s="663"/>
      <c r="O34" s="661"/>
      <c r="P34" s="92"/>
      <c r="Q34" s="104"/>
      <c r="R34" s="92"/>
      <c r="S34" s="671"/>
      <c r="T34" s="670"/>
      <c r="U34" s="666"/>
      <c r="V34" s="851"/>
      <c r="W34" s="94">
        <f>AC35</f>
        <v>26.7</v>
      </c>
      <c r="X34" s="134" t="s">
        <v>49</v>
      </c>
      <c r="Y34" s="126">
        <v>0</v>
      </c>
      <c r="Z34" s="193"/>
      <c r="AA34" s="183" t="s">
        <v>50</v>
      </c>
      <c r="AE34" s="183">
        <f>AB34*15</f>
        <v>0</v>
      </c>
    </row>
    <row r="35" spans="2:32" ht="27.95" customHeight="1">
      <c r="B35" s="107" t="s">
        <v>51</v>
      </c>
      <c r="C35" s="210"/>
      <c r="D35" s="651"/>
      <c r="E35" s="651"/>
      <c r="F35" s="649"/>
      <c r="G35" s="652"/>
      <c r="H35" s="654"/>
      <c r="I35" s="652"/>
      <c r="J35" s="672"/>
      <c r="K35" s="684"/>
      <c r="L35" s="683"/>
      <c r="M35" s="661"/>
      <c r="N35" s="663"/>
      <c r="O35" s="661"/>
      <c r="P35" s="92"/>
      <c r="Q35" s="104"/>
      <c r="R35" s="92"/>
      <c r="S35" s="666"/>
      <c r="T35" s="670"/>
      <c r="U35" s="666"/>
      <c r="V35" s="851"/>
      <c r="W35" s="98" t="s">
        <v>52</v>
      </c>
      <c r="X35" s="137"/>
      <c r="Y35" s="126"/>
      <c r="Z35" s="183"/>
      <c r="AC35" s="183">
        <f>SUM(AC30:AC34)</f>
        <v>26.7</v>
      </c>
      <c r="AD35" s="183">
        <f>SUM(AD30:AD34)</f>
        <v>22</v>
      </c>
      <c r="AE35" s="183">
        <f>SUM(AE30:AE34)</f>
        <v>95.5</v>
      </c>
      <c r="AF35" s="183">
        <f>AC35*4+AD35*9+AE35*4</f>
        <v>686.8</v>
      </c>
    </row>
    <row r="36" spans="2:32" ht="27.95" customHeight="1" thickBot="1">
      <c r="B36" s="211"/>
      <c r="C36" s="212"/>
      <c r="D36" s="651"/>
      <c r="E36" s="651"/>
      <c r="F36" s="649"/>
      <c r="G36" s="656"/>
      <c r="H36" s="655"/>
      <c r="I36" s="656"/>
      <c r="J36" s="657"/>
      <c r="K36" s="659"/>
      <c r="L36" s="657"/>
      <c r="M36" s="661"/>
      <c r="N36" s="663"/>
      <c r="O36" s="661"/>
      <c r="P36" s="92"/>
      <c r="Q36" s="104"/>
      <c r="R36" s="92"/>
      <c r="S36" s="666"/>
      <c r="T36" s="670"/>
      <c r="U36" s="666"/>
      <c r="V36" s="854"/>
      <c r="W36" s="94">
        <f>(W30*4)+(W32*9)+(W34*4)</f>
        <v>686.8</v>
      </c>
      <c r="X36" s="161"/>
      <c r="Y36" s="126"/>
      <c r="Z36" s="193"/>
      <c r="AC36" s="213">
        <f>AC35*4/AF35</f>
        <v>0.15550378567268491</v>
      </c>
      <c r="AD36" s="213">
        <f>AD35*9/AF35</f>
        <v>0.28829353523587653</v>
      </c>
      <c r="AE36" s="213">
        <f>AE35*4/AF35</f>
        <v>0.55620267909143861</v>
      </c>
    </row>
    <row r="37" spans="2:32" s="204" customFormat="1" ht="42">
      <c r="B37" s="236">
        <v>4</v>
      </c>
      <c r="C37" s="853"/>
      <c r="D37" s="83" t="str">
        <f>月菜單!Q45</f>
        <v>肉絲蛋炒飯</v>
      </c>
      <c r="E37" s="758"/>
      <c r="F37" s="84" t="s">
        <v>23</v>
      </c>
      <c r="G37" s="83" t="str">
        <f>月菜單!Q46</f>
        <v>燒烤香雞排</v>
      </c>
      <c r="H37" s="83" t="s">
        <v>355</v>
      </c>
      <c r="I37" s="84" t="s">
        <v>23</v>
      </c>
      <c r="J37" s="83" t="str">
        <f>月菜單!Q47</f>
        <v>卡滋魷魚圈(炸海加)</v>
      </c>
      <c r="K37" s="83" t="s">
        <v>357</v>
      </c>
      <c r="L37" s="84" t="s">
        <v>23</v>
      </c>
      <c r="M37" s="83" t="str">
        <f>月菜單!Q48</f>
        <v>翡翠水餃(冷)</v>
      </c>
      <c r="N37" s="83" t="s">
        <v>326</v>
      </c>
      <c r="O37" s="84" t="s">
        <v>23</v>
      </c>
      <c r="P37" s="83" t="str">
        <f>月菜單!Q49</f>
        <v>淺色蔬菜</v>
      </c>
      <c r="Q37" s="83" t="s">
        <v>358</v>
      </c>
      <c r="R37" s="84" t="s">
        <v>23</v>
      </c>
      <c r="S37" s="83" t="str">
        <f>月菜單!Q50</f>
        <v>薑絲海芽湯</v>
      </c>
      <c r="T37" s="83" t="s">
        <v>326</v>
      </c>
      <c r="U37" s="84" t="s">
        <v>23</v>
      </c>
      <c r="V37" s="850"/>
      <c r="W37" s="85" t="s">
        <v>2</v>
      </c>
      <c r="X37" s="122" t="s">
        <v>27</v>
      </c>
      <c r="Y37" s="123">
        <f>AB38</f>
        <v>5.7</v>
      </c>
      <c r="Z37" s="183"/>
      <c r="AA37" s="183"/>
      <c r="AB37" s="184"/>
      <c r="AC37" s="183" t="s">
        <v>28</v>
      </c>
      <c r="AD37" s="183" t="s">
        <v>29</v>
      </c>
      <c r="AE37" s="183" t="s">
        <v>30</v>
      </c>
      <c r="AF37" s="183" t="s">
        <v>31</v>
      </c>
    </row>
    <row r="38" spans="2:32" ht="27.95" customHeight="1">
      <c r="B38" s="205" t="s">
        <v>32</v>
      </c>
      <c r="C38" s="853"/>
      <c r="D38" s="744" t="s">
        <v>33</v>
      </c>
      <c r="E38" s="744"/>
      <c r="F38" s="744">
        <v>100</v>
      </c>
      <c r="G38" s="92" t="s">
        <v>356</v>
      </c>
      <c r="H38" s="92"/>
      <c r="I38" s="92">
        <v>60</v>
      </c>
      <c r="J38" s="664" t="s">
        <v>359</v>
      </c>
      <c r="K38" s="91" t="s">
        <v>407</v>
      </c>
      <c r="L38" s="91">
        <v>40</v>
      </c>
      <c r="M38" s="800" t="s">
        <v>440</v>
      </c>
      <c r="N38" s="798" t="s">
        <v>438</v>
      </c>
      <c r="O38" s="800">
        <v>30</v>
      </c>
      <c r="P38" s="93" t="str">
        <f>P37</f>
        <v>淺色蔬菜</v>
      </c>
      <c r="Q38" s="93"/>
      <c r="R38" s="93">
        <v>100</v>
      </c>
      <c r="S38" s="91" t="s">
        <v>333</v>
      </c>
      <c r="T38" s="91"/>
      <c r="U38" s="91">
        <v>10</v>
      </c>
      <c r="V38" s="851"/>
      <c r="W38" s="94">
        <f>AE43</f>
        <v>95.5</v>
      </c>
      <c r="X38" s="125" t="s">
        <v>36</v>
      </c>
      <c r="Y38" s="126">
        <f>AB39</f>
        <v>2</v>
      </c>
      <c r="Z38" s="193"/>
      <c r="AA38" s="202" t="s">
        <v>37</v>
      </c>
      <c r="AB38" s="184">
        <v>5.7</v>
      </c>
      <c r="AC38" s="184">
        <f>AB38*2</f>
        <v>11.4</v>
      </c>
      <c r="AD38" s="184"/>
      <c r="AE38" s="184">
        <f>AB38*15</f>
        <v>85.5</v>
      </c>
      <c r="AF38" s="184">
        <f>AC38*4+AE38*4</f>
        <v>387.6</v>
      </c>
    </row>
    <row r="39" spans="2:32" ht="27.95" customHeight="1">
      <c r="B39" s="205">
        <v>30</v>
      </c>
      <c r="C39" s="853"/>
      <c r="D39" s="744" t="s">
        <v>56</v>
      </c>
      <c r="E39" s="744"/>
      <c r="F39" s="744">
        <v>15</v>
      </c>
      <c r="G39" s="92"/>
      <c r="H39" s="92"/>
      <c r="I39" s="92"/>
      <c r="J39" s="91"/>
      <c r="K39" s="90"/>
      <c r="L39" s="91"/>
      <c r="M39" s="682"/>
      <c r="N39" s="682"/>
      <c r="O39" s="682"/>
      <c r="P39" s="92"/>
      <c r="Q39" s="91"/>
      <c r="R39" s="92"/>
      <c r="S39" s="91" t="s">
        <v>334</v>
      </c>
      <c r="T39" s="91"/>
      <c r="U39" s="91">
        <v>3</v>
      </c>
      <c r="V39" s="851"/>
      <c r="W39" s="98" t="s">
        <v>1</v>
      </c>
      <c r="X39" s="129" t="s">
        <v>40</v>
      </c>
      <c r="Y39" s="126">
        <f>AB40</f>
        <v>2</v>
      </c>
      <c r="Z39" s="183"/>
      <c r="AA39" s="207" t="s">
        <v>41</v>
      </c>
      <c r="AB39" s="184">
        <v>2</v>
      </c>
      <c r="AC39" s="208">
        <f>AB39*7</f>
        <v>14</v>
      </c>
      <c r="AD39" s="184">
        <f>AB39*5</f>
        <v>10</v>
      </c>
      <c r="AE39" s="184" t="s">
        <v>42</v>
      </c>
      <c r="AF39" s="209">
        <f>AC39*4+AD39*9</f>
        <v>146</v>
      </c>
    </row>
    <row r="40" spans="2:32" ht="27.95" customHeight="1">
      <c r="B40" s="205" t="s">
        <v>43</v>
      </c>
      <c r="C40" s="853"/>
      <c r="D40" s="744" t="s">
        <v>317</v>
      </c>
      <c r="E40" s="744"/>
      <c r="F40" s="744">
        <v>20</v>
      </c>
      <c r="G40" s="682"/>
      <c r="H40" s="645"/>
      <c r="I40" s="682"/>
      <c r="J40" s="664"/>
      <c r="K40" s="645"/>
      <c r="L40" s="664"/>
      <c r="M40" s="684"/>
      <c r="N40" s="645"/>
      <c r="O40" s="682"/>
      <c r="P40" s="682"/>
      <c r="Q40" s="645"/>
      <c r="R40" s="682"/>
      <c r="S40" s="664"/>
      <c r="T40" s="645"/>
      <c r="U40" s="664"/>
      <c r="V40" s="851"/>
      <c r="W40" s="94">
        <f>(Y38*5)+(Y40*5)</f>
        <v>22.5</v>
      </c>
      <c r="X40" s="129" t="s">
        <v>44</v>
      </c>
      <c r="Y40" s="126">
        <f>AB41</f>
        <v>2.5</v>
      </c>
      <c r="Z40" s="193"/>
      <c r="AA40" s="183" t="s">
        <v>45</v>
      </c>
      <c r="AB40" s="184">
        <v>2</v>
      </c>
      <c r="AC40" s="184">
        <f>AB40*1</f>
        <v>2</v>
      </c>
      <c r="AD40" s="184" t="s">
        <v>42</v>
      </c>
      <c r="AE40" s="184">
        <f>AB40*5</f>
        <v>10</v>
      </c>
      <c r="AF40" s="184">
        <f>AC40*4+AE40*4</f>
        <v>48</v>
      </c>
    </row>
    <row r="41" spans="2:32" ht="27.95" customHeight="1">
      <c r="B41" s="855" t="s">
        <v>77</v>
      </c>
      <c r="C41" s="853"/>
      <c r="D41" s="744" t="s">
        <v>38</v>
      </c>
      <c r="E41" s="744"/>
      <c r="F41" s="744">
        <v>10</v>
      </c>
      <c r="G41" s="682"/>
      <c r="H41" s="645"/>
      <c r="I41" s="682"/>
      <c r="J41" s="642"/>
      <c r="K41" s="645"/>
      <c r="L41" s="664"/>
      <c r="M41" s="664"/>
      <c r="N41" s="645"/>
      <c r="O41" s="682"/>
      <c r="P41" s="682"/>
      <c r="Q41" s="645"/>
      <c r="R41" s="682"/>
      <c r="S41" s="664"/>
      <c r="T41" s="645"/>
      <c r="U41" s="664"/>
      <c r="V41" s="851"/>
      <c r="W41" s="98" t="s">
        <v>3</v>
      </c>
      <c r="X41" s="129" t="s">
        <v>47</v>
      </c>
      <c r="Y41" s="126">
        <f>AB42</f>
        <v>0</v>
      </c>
      <c r="Z41" s="183"/>
      <c r="AA41" s="183" t="s">
        <v>48</v>
      </c>
      <c r="AB41" s="184">
        <v>2.5</v>
      </c>
      <c r="AC41" s="184"/>
      <c r="AD41" s="184">
        <f>AB41*5</f>
        <v>12.5</v>
      </c>
      <c r="AE41" s="184" t="s">
        <v>42</v>
      </c>
      <c r="AF41" s="184">
        <f>AD41*9</f>
        <v>112.5</v>
      </c>
    </row>
    <row r="42" spans="2:32" ht="27.95" customHeight="1">
      <c r="B42" s="855"/>
      <c r="C42" s="853"/>
      <c r="D42" s="744" t="s">
        <v>392</v>
      </c>
      <c r="E42" s="742"/>
      <c r="F42" s="744">
        <v>15</v>
      </c>
      <c r="G42" s="92"/>
      <c r="H42" s="104"/>
      <c r="I42" s="92"/>
      <c r="J42" s="118"/>
      <c r="K42" s="92"/>
      <c r="L42" s="92"/>
      <c r="M42" s="744"/>
      <c r="N42" s="684"/>
      <c r="O42" s="744"/>
      <c r="P42" s="92"/>
      <c r="Q42" s="104"/>
      <c r="R42" s="92"/>
      <c r="S42" s="91"/>
      <c r="T42" s="104"/>
      <c r="U42" s="91"/>
      <c r="V42" s="851"/>
      <c r="W42" s="94">
        <f>(Y38*7)+(Y37*2)+(Y39*1)</f>
        <v>27.4</v>
      </c>
      <c r="X42" s="134" t="s">
        <v>49</v>
      </c>
      <c r="Y42" s="126">
        <v>0</v>
      </c>
      <c r="Z42" s="193"/>
      <c r="AA42" s="183" t="s">
        <v>50</v>
      </c>
      <c r="AE42" s="183">
        <f>AB42*15</f>
        <v>0</v>
      </c>
    </row>
    <row r="43" spans="2:32" ht="27.95" customHeight="1">
      <c r="B43" s="107" t="s">
        <v>51</v>
      </c>
      <c r="C43" s="210"/>
      <c r="D43" s="91"/>
      <c r="E43" s="104"/>
      <c r="F43" s="92"/>
      <c r="G43" s="92"/>
      <c r="H43" s="104"/>
      <c r="I43" s="92"/>
      <c r="J43" s="91"/>
      <c r="K43" s="104"/>
      <c r="L43" s="91"/>
      <c r="M43" s="682"/>
      <c r="N43" s="682"/>
      <c r="O43" s="682"/>
      <c r="P43" s="92"/>
      <c r="Q43" s="104"/>
      <c r="R43" s="92"/>
      <c r="S43" s="91"/>
      <c r="T43" s="104"/>
      <c r="U43" s="91"/>
      <c r="V43" s="851"/>
      <c r="W43" s="98" t="s">
        <v>52</v>
      </c>
      <c r="X43" s="137"/>
      <c r="Y43" s="126"/>
      <c r="Z43" s="183"/>
      <c r="AC43" s="183">
        <f>SUM(AC38:AC42)</f>
        <v>27.4</v>
      </c>
      <c r="AD43" s="183">
        <f>SUM(AD38:AD42)</f>
        <v>22.5</v>
      </c>
      <c r="AE43" s="183">
        <f>SUM(AE38:AE42)</f>
        <v>95.5</v>
      </c>
      <c r="AF43" s="183">
        <f>AC43*4+AD43*9+AE43*4</f>
        <v>694.1</v>
      </c>
    </row>
    <row r="44" spans="2:32" ht="27.95" customHeight="1" thickBot="1">
      <c r="B44" s="224"/>
      <c r="C44" s="212"/>
      <c r="D44" s="225"/>
      <c r="E44" s="225"/>
      <c r="F44" s="226"/>
      <c r="G44" s="226"/>
      <c r="H44" s="225"/>
      <c r="I44" s="226"/>
      <c r="J44" s="226"/>
      <c r="K44" s="225"/>
      <c r="L44" s="226"/>
      <c r="M44" s="140"/>
      <c r="N44" s="225"/>
      <c r="O44" s="226"/>
      <c r="P44" s="226"/>
      <c r="Q44" s="225"/>
      <c r="R44" s="226"/>
      <c r="S44" s="226"/>
      <c r="T44" s="225"/>
      <c r="U44" s="226"/>
      <c r="V44" s="854"/>
      <c r="W44" s="94">
        <f>(W38*4)+(W40*9)+(W42*4)</f>
        <v>694.1</v>
      </c>
      <c r="X44" s="161"/>
      <c r="Y44" s="148"/>
      <c r="Z44" s="193"/>
      <c r="AC44" s="213">
        <f>AC43*4/AF43</f>
        <v>0.15790231955049702</v>
      </c>
      <c r="AD44" s="213">
        <f>AD43*9/AF43</f>
        <v>0.29174470537386543</v>
      </c>
      <c r="AE44" s="213">
        <f>AE43*4/AF43</f>
        <v>0.55035297507563752</v>
      </c>
    </row>
    <row r="45" spans="2:32" ht="36.75">
      <c r="D45" s="861"/>
      <c r="E45" s="862"/>
      <c r="F45" s="862"/>
      <c r="G45" s="862"/>
      <c r="H45" s="862"/>
      <c r="I45" s="862"/>
      <c r="J45" s="862"/>
      <c r="K45" s="862"/>
      <c r="L45" s="862"/>
      <c r="M45" s="862"/>
      <c r="N45" s="862"/>
      <c r="O45" s="862"/>
      <c r="P45" s="862"/>
      <c r="Q45" s="862"/>
      <c r="R45" s="862"/>
      <c r="S45" s="862"/>
      <c r="T45" s="862"/>
      <c r="U45" s="862"/>
      <c r="V45" s="862"/>
      <c r="W45" s="862"/>
      <c r="X45" s="862"/>
      <c r="Y45" s="862"/>
    </row>
  </sheetData>
  <mergeCells count="18">
    <mergeCell ref="B1:Y1"/>
    <mergeCell ref="B2:G2"/>
    <mergeCell ref="C5:C10"/>
    <mergeCell ref="V5:V12"/>
    <mergeCell ref="B9:B10"/>
    <mergeCell ref="D45:Y45"/>
    <mergeCell ref="C13:C18"/>
    <mergeCell ref="V13:V20"/>
    <mergeCell ref="B17:B18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3" type="noConversion"/>
  <pageMargins left="1.28" right="0.17" top="0.18" bottom="0.17" header="0.5" footer="0.23"/>
  <pageSetup paperSize="9" scale="4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25" zoomScaleNormal="25" zoomScaleSheetLayoutView="25" workbookViewId="0">
      <selection activeCell="I15" sqref="I15:L15"/>
    </sheetView>
  </sheetViews>
  <sheetFormatPr defaultColWidth="9" defaultRowHeight="16.5"/>
  <cols>
    <col min="1" max="20" width="20.625" style="6" customWidth="1"/>
    <col min="21" max="16384" width="9" style="6"/>
  </cols>
  <sheetData>
    <row r="1" spans="1:28" ht="84.95" customHeight="1">
      <c r="A1" s="1" t="str">
        <f>月菜單!A1</f>
        <v>永靖國小-冠成4月菜單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 t="s">
        <v>98</v>
      </c>
      <c r="P1" s="3"/>
      <c r="Q1" s="4"/>
      <c r="R1" s="4"/>
      <c r="S1" s="2"/>
      <c r="T1" s="2"/>
      <c r="U1" s="5"/>
      <c r="V1" s="5"/>
    </row>
    <row r="2" spans="1:28" ht="51.7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99</v>
      </c>
      <c r="P2" s="7"/>
      <c r="Q2" s="8"/>
      <c r="R2" s="8"/>
      <c r="S2" s="2"/>
      <c r="T2" s="2"/>
      <c r="U2" s="5"/>
      <c r="V2" s="5"/>
    </row>
    <row r="3" spans="1:28" ht="39.7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50.1" customHeight="1" thickBot="1">
      <c r="A4" s="863">
        <f>月菜單!A4:D4</f>
        <v>0</v>
      </c>
      <c r="B4" s="864"/>
      <c r="C4" s="864"/>
      <c r="D4" s="865"/>
      <c r="E4" s="863">
        <f>月菜單!E4:H4</f>
        <v>0</v>
      </c>
      <c r="F4" s="864"/>
      <c r="G4" s="864"/>
      <c r="H4" s="865"/>
      <c r="I4" s="863">
        <f>月菜單!I4:L4</f>
        <v>0</v>
      </c>
      <c r="J4" s="864"/>
      <c r="K4" s="864"/>
      <c r="L4" s="865"/>
      <c r="M4" s="863" t="str">
        <f>月菜單!M4:P4</f>
        <v>4月1日(四)</v>
      </c>
      <c r="N4" s="864"/>
      <c r="O4" s="864"/>
      <c r="P4" s="865"/>
      <c r="Q4" s="863" t="str">
        <f>月菜單!Q4:T4</f>
        <v>4月2日(五)</v>
      </c>
      <c r="R4" s="864"/>
      <c r="S4" s="864"/>
      <c r="T4" s="865"/>
      <c r="U4" s="5"/>
      <c r="V4" s="5"/>
    </row>
    <row r="5" spans="1:28" s="13" customFormat="1" ht="95.1" customHeight="1">
      <c r="A5" s="866">
        <f>月菜單!A5:D5</f>
        <v>0</v>
      </c>
      <c r="B5" s="867"/>
      <c r="C5" s="867"/>
      <c r="D5" s="868"/>
      <c r="E5" s="866">
        <f>月菜單!E5:H5</f>
        <v>0</v>
      </c>
      <c r="F5" s="867"/>
      <c r="G5" s="867"/>
      <c r="H5" s="868"/>
      <c r="I5" s="866">
        <f>月菜單!I5:L5</f>
        <v>0</v>
      </c>
      <c r="J5" s="867"/>
      <c r="K5" s="867"/>
      <c r="L5" s="868"/>
      <c r="M5" s="866" t="str">
        <f>月菜單!M5:P5</f>
        <v>地瓜飯</v>
      </c>
      <c r="N5" s="867"/>
      <c r="O5" s="867"/>
      <c r="P5" s="868"/>
      <c r="Q5" s="866">
        <f>月菜單!Q5:T5</f>
        <v>0</v>
      </c>
      <c r="R5" s="867"/>
      <c r="S5" s="867"/>
      <c r="T5" s="868"/>
      <c r="U5" s="5"/>
      <c r="V5" s="5"/>
    </row>
    <row r="6" spans="1:28" s="13" customFormat="1" ht="95.1" customHeight="1">
      <c r="A6" s="869">
        <f>月菜單!A6:D6</f>
        <v>0</v>
      </c>
      <c r="B6" s="870"/>
      <c r="C6" s="870"/>
      <c r="D6" s="871"/>
      <c r="E6" s="869">
        <f>月菜單!E6:H6</f>
        <v>0</v>
      </c>
      <c r="F6" s="870"/>
      <c r="G6" s="870"/>
      <c r="H6" s="871"/>
      <c r="I6" s="869">
        <f>月菜單!I6:L6</f>
        <v>0</v>
      </c>
      <c r="J6" s="870"/>
      <c r="K6" s="870"/>
      <c r="L6" s="871"/>
      <c r="M6" s="869" t="str">
        <f>月菜單!M6:P6</f>
        <v>鐵路大排</v>
      </c>
      <c r="N6" s="870"/>
      <c r="O6" s="870"/>
      <c r="P6" s="871"/>
      <c r="Q6" s="869">
        <f>月菜單!Q6:T6</f>
        <v>0</v>
      </c>
      <c r="R6" s="870"/>
      <c r="S6" s="870"/>
      <c r="T6" s="871"/>
      <c r="U6" s="5"/>
      <c r="V6" s="5"/>
    </row>
    <row r="7" spans="1:28" s="13" customFormat="1" ht="95.1" customHeight="1">
      <c r="A7" s="869">
        <f>月菜單!A7:D7</f>
        <v>0</v>
      </c>
      <c r="B7" s="870"/>
      <c r="C7" s="870"/>
      <c r="D7" s="871"/>
      <c r="E7" s="869">
        <f>月菜單!E7:H7</f>
        <v>0</v>
      </c>
      <c r="F7" s="870"/>
      <c r="G7" s="870"/>
      <c r="H7" s="871"/>
      <c r="I7" s="869">
        <f>月菜單!I7:L7</f>
        <v>0</v>
      </c>
      <c r="J7" s="870"/>
      <c r="K7" s="870"/>
      <c r="L7" s="871"/>
      <c r="M7" s="869" t="str">
        <f>月菜單!M7:P7</f>
        <v>奶香三色</v>
      </c>
      <c r="N7" s="870"/>
      <c r="O7" s="870"/>
      <c r="P7" s="871"/>
      <c r="Q7" s="869" t="str">
        <f>月菜單!Q7:T7</f>
        <v>清明/兒童節連假</v>
      </c>
      <c r="R7" s="870"/>
      <c r="S7" s="870"/>
      <c r="T7" s="871"/>
      <c r="U7" s="5"/>
      <c r="V7" s="5"/>
    </row>
    <row r="8" spans="1:28" s="13" customFormat="1" ht="95.1" customHeight="1">
      <c r="A8" s="869">
        <f>月菜單!A8:D8</f>
        <v>0</v>
      </c>
      <c r="B8" s="870"/>
      <c r="C8" s="870"/>
      <c r="D8" s="871"/>
      <c r="E8" s="869">
        <f>月菜單!E8:H8</f>
        <v>0</v>
      </c>
      <c r="F8" s="870"/>
      <c r="G8" s="870"/>
      <c r="H8" s="871"/>
      <c r="I8" s="869">
        <f>月菜單!I8:L8</f>
        <v>0</v>
      </c>
      <c r="J8" s="870"/>
      <c r="K8" s="870"/>
      <c r="L8" s="871"/>
      <c r="M8" s="869" t="str">
        <f>月菜單!M8:P8</f>
        <v>白菜年糕</v>
      </c>
      <c r="N8" s="870"/>
      <c r="O8" s="870"/>
      <c r="P8" s="871"/>
      <c r="Q8" s="869">
        <f>月菜單!Q8:T8</f>
        <v>0</v>
      </c>
      <c r="R8" s="870"/>
      <c r="S8" s="870"/>
      <c r="T8" s="871"/>
      <c r="U8" s="5"/>
      <c r="V8" s="5"/>
    </row>
    <row r="9" spans="1:28" s="13" customFormat="1" ht="95.1" customHeight="1">
      <c r="A9" s="869">
        <f>月菜單!A9:D9</f>
        <v>0</v>
      </c>
      <c r="B9" s="870"/>
      <c r="C9" s="870"/>
      <c r="D9" s="871"/>
      <c r="E9" s="869">
        <f>月菜單!E9:H9</f>
        <v>0</v>
      </c>
      <c r="F9" s="870"/>
      <c r="G9" s="870"/>
      <c r="H9" s="871"/>
      <c r="I9" s="869">
        <f>月菜單!I9:L9</f>
        <v>0</v>
      </c>
      <c r="J9" s="870"/>
      <c r="K9" s="870"/>
      <c r="L9" s="871"/>
      <c r="M9" s="869" t="str">
        <f>月菜單!M9:P9</f>
        <v>深色蔬菜</v>
      </c>
      <c r="N9" s="870"/>
      <c r="O9" s="870"/>
      <c r="P9" s="871"/>
      <c r="Q9" s="869">
        <f>月菜單!Q9:T9</f>
        <v>0</v>
      </c>
      <c r="R9" s="870"/>
      <c r="S9" s="870"/>
      <c r="T9" s="871"/>
      <c r="U9" s="5"/>
      <c r="V9" s="5"/>
    </row>
    <row r="10" spans="1:28" s="13" customFormat="1" ht="95.1" customHeight="1" thickBot="1">
      <c r="A10" s="872">
        <f>月菜單!A10:D10</f>
        <v>0</v>
      </c>
      <c r="B10" s="873"/>
      <c r="C10" s="873"/>
      <c r="D10" s="874"/>
      <c r="E10" s="872">
        <f>月菜單!E10:H10</f>
        <v>0</v>
      </c>
      <c r="F10" s="873"/>
      <c r="G10" s="873"/>
      <c r="H10" s="874"/>
      <c r="I10" s="872">
        <f>月菜單!I10:L10</f>
        <v>0</v>
      </c>
      <c r="J10" s="873"/>
      <c r="K10" s="873"/>
      <c r="L10" s="874"/>
      <c r="M10" s="872" t="str">
        <f>月菜單!M10:P10</f>
        <v>紫菜湯</v>
      </c>
      <c r="N10" s="873"/>
      <c r="O10" s="873"/>
      <c r="P10" s="874"/>
      <c r="Q10" s="872">
        <f>月菜單!Q10:T10</f>
        <v>0</v>
      </c>
      <c r="R10" s="873"/>
      <c r="S10" s="873"/>
      <c r="T10" s="874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37" t="s">
        <v>100</v>
      </c>
      <c r="B12" s="238">
        <f>月菜單!B12</f>
        <v>0</v>
      </c>
      <c r="C12" s="238" t="s">
        <v>101</v>
      </c>
      <c r="D12" s="239">
        <f>月菜單!D12</f>
        <v>0</v>
      </c>
      <c r="E12" s="237" t="s">
        <v>100</v>
      </c>
      <c r="F12" s="240">
        <f>第一週明細!W20</f>
        <v>0</v>
      </c>
      <c r="G12" s="238" t="s">
        <v>101</v>
      </c>
      <c r="H12" s="241">
        <f>第一週明細!W16</f>
        <v>0</v>
      </c>
      <c r="I12" s="237" t="s">
        <v>100</v>
      </c>
      <c r="J12" s="242">
        <f>第一週明細!W28</f>
        <v>0</v>
      </c>
      <c r="K12" s="238" t="s">
        <v>101</v>
      </c>
      <c r="L12" s="243">
        <f>第一週明細!W24</f>
        <v>0</v>
      </c>
      <c r="M12" s="237" t="s">
        <v>100</v>
      </c>
      <c r="N12" s="242">
        <f>第一週明細!W36</f>
        <v>691.3</v>
      </c>
      <c r="O12" s="238" t="s">
        <v>101</v>
      </c>
      <c r="P12" s="243">
        <f>第一週明細!W32</f>
        <v>22.5</v>
      </c>
      <c r="Q12" s="237" t="s">
        <v>100</v>
      </c>
      <c r="R12" s="242">
        <f>第一週明細!W44</f>
        <v>0</v>
      </c>
      <c r="S12" s="238" t="s">
        <v>101</v>
      </c>
      <c r="T12" s="243">
        <f>第一週明細!W40</f>
        <v>0</v>
      </c>
      <c r="U12" s="5"/>
      <c r="V12" s="5"/>
    </row>
    <row r="13" spans="1:28" ht="35.1" customHeight="1" thickBot="1">
      <c r="A13" s="244" t="s">
        <v>102</v>
      </c>
      <c r="B13" s="245">
        <f>月菜單!B13</f>
        <v>0</v>
      </c>
      <c r="C13" s="245" t="s">
        <v>3</v>
      </c>
      <c r="D13" s="246">
        <f>月菜單!D13</f>
        <v>0</v>
      </c>
      <c r="E13" s="244" t="s">
        <v>102</v>
      </c>
      <c r="F13" s="245">
        <f>第一週明細!W14</f>
        <v>0</v>
      </c>
      <c r="G13" s="245" t="s">
        <v>3</v>
      </c>
      <c r="H13" s="246">
        <f>第一週明細!W18</f>
        <v>0</v>
      </c>
      <c r="I13" s="244" t="s">
        <v>102</v>
      </c>
      <c r="J13" s="245">
        <f>第一週明細!W22</f>
        <v>0</v>
      </c>
      <c r="K13" s="245" t="s">
        <v>3</v>
      </c>
      <c r="L13" s="246">
        <f>第一週明細!W26</f>
        <v>0</v>
      </c>
      <c r="M13" s="244" t="s">
        <v>102</v>
      </c>
      <c r="N13" s="245">
        <f>第一週明細!W30</f>
        <v>95.5</v>
      </c>
      <c r="O13" s="245" t="s">
        <v>3</v>
      </c>
      <c r="P13" s="246">
        <f>第一週明細!W34</f>
        <v>26.7</v>
      </c>
      <c r="Q13" s="244" t="s">
        <v>102</v>
      </c>
      <c r="R13" s="245">
        <f>第一週明細!W38</f>
        <v>0</v>
      </c>
      <c r="S13" s="245" t="s">
        <v>3</v>
      </c>
      <c r="T13" s="246">
        <f>第一週明細!W42</f>
        <v>0</v>
      </c>
      <c r="U13" s="5"/>
      <c r="V13" s="5"/>
    </row>
    <row r="14" spans="1:28" s="12" customFormat="1" ht="50.1" customHeight="1" thickBot="1">
      <c r="A14" s="863" t="str">
        <f>月菜單!A14:D14</f>
        <v>4月5日(一)</v>
      </c>
      <c r="B14" s="864"/>
      <c r="C14" s="864"/>
      <c r="D14" s="865"/>
      <c r="E14" s="863" t="str">
        <f>月菜單!E14:H14</f>
        <v>4月6日(二)</v>
      </c>
      <c r="F14" s="864"/>
      <c r="G14" s="864"/>
      <c r="H14" s="865"/>
      <c r="I14" s="863" t="str">
        <f>月菜單!I14:L14</f>
        <v>4月7日(三)</v>
      </c>
      <c r="J14" s="864"/>
      <c r="K14" s="864"/>
      <c r="L14" s="865"/>
      <c r="M14" s="863" t="str">
        <f>月菜單!M14:P14</f>
        <v>4月8日(四)</v>
      </c>
      <c r="N14" s="864"/>
      <c r="O14" s="864"/>
      <c r="P14" s="865"/>
      <c r="Q14" s="863" t="str">
        <f>月菜單!Q14:T14</f>
        <v>4月9日(五)</v>
      </c>
      <c r="R14" s="864"/>
      <c r="S14" s="864"/>
      <c r="T14" s="865"/>
      <c r="U14" s="5"/>
      <c r="V14" s="5"/>
      <c r="AB14" s="12" t="s">
        <v>42</v>
      </c>
    </row>
    <row r="15" spans="1:28" s="13" customFormat="1" ht="95.1" customHeight="1">
      <c r="A15" s="866">
        <f>月菜單!A15:D15</f>
        <v>0</v>
      </c>
      <c r="B15" s="867"/>
      <c r="C15" s="867"/>
      <c r="D15" s="868"/>
      <c r="E15" s="866" t="str">
        <f>月菜單!E15:H15</f>
        <v>糙米飯</v>
      </c>
      <c r="F15" s="867"/>
      <c r="G15" s="867"/>
      <c r="H15" s="868"/>
      <c r="I15" s="866" t="str">
        <f>月菜單!I15:L15</f>
        <v>白米飯</v>
      </c>
      <c r="J15" s="867"/>
      <c r="K15" s="867"/>
      <c r="L15" s="868"/>
      <c r="M15" s="866" t="str">
        <f>月菜單!M15:P15</f>
        <v>地瓜飯</v>
      </c>
      <c r="N15" s="867"/>
      <c r="O15" s="867"/>
      <c r="P15" s="868"/>
      <c r="Q15" s="866" t="str">
        <f>月菜單!Q15:T15</f>
        <v>熱炒烏龍麵</v>
      </c>
      <c r="R15" s="867"/>
      <c r="S15" s="867"/>
      <c r="T15" s="868"/>
      <c r="U15" s="5"/>
      <c r="V15" s="5"/>
    </row>
    <row r="16" spans="1:28" s="13" customFormat="1" ht="95.1" customHeight="1">
      <c r="A16" s="869">
        <f>月菜單!A16:D16</f>
        <v>0</v>
      </c>
      <c r="B16" s="870"/>
      <c r="C16" s="870"/>
      <c r="D16" s="871"/>
      <c r="E16" s="869" t="str">
        <f>月菜單!E16:H16</f>
        <v>壽喜豬肉</v>
      </c>
      <c r="F16" s="870"/>
      <c r="G16" s="870"/>
      <c r="H16" s="871"/>
      <c r="I16" s="869" t="str">
        <f>月菜單!I16:L16</f>
        <v>卡啦雞腿排(炸)</v>
      </c>
      <c r="J16" s="870"/>
      <c r="K16" s="870"/>
      <c r="L16" s="871"/>
      <c r="M16" s="869" t="str">
        <f>月菜單!M16:P16</f>
        <v>照燒豬排</v>
      </c>
      <c r="N16" s="870"/>
      <c r="O16" s="870"/>
      <c r="P16" s="871"/>
      <c r="Q16" s="869" t="str">
        <f>月菜單!Q16:T16</f>
        <v>日式照燒雞翅</v>
      </c>
      <c r="R16" s="870"/>
      <c r="S16" s="870"/>
      <c r="T16" s="871"/>
      <c r="U16" s="5"/>
      <c r="V16" s="5"/>
    </row>
    <row r="17" spans="1:32" s="13" customFormat="1" ht="95.1" customHeight="1">
      <c r="A17" s="869" t="str">
        <f>月菜單!A17:D17</f>
        <v>清明/兒童節連假</v>
      </c>
      <c r="B17" s="870"/>
      <c r="C17" s="870"/>
      <c r="D17" s="871"/>
      <c r="E17" s="869" t="str">
        <f>月菜單!E17:H17</f>
        <v>芹香貢丸片</v>
      </c>
      <c r="F17" s="870"/>
      <c r="G17" s="870"/>
      <c r="H17" s="871"/>
      <c r="I17" s="869" t="str">
        <f>月菜單!I17:L17</f>
        <v>紅蔥肉醬</v>
      </c>
      <c r="J17" s="870"/>
      <c r="K17" s="870"/>
      <c r="L17" s="871"/>
      <c r="M17" s="869" t="str">
        <f>月菜單!M17:P17</f>
        <v>日式炊蛋</v>
      </c>
      <c r="N17" s="870"/>
      <c r="O17" s="870"/>
      <c r="P17" s="871"/>
      <c r="Q17" s="869" t="str">
        <f>月菜單!Q17:T17</f>
        <v>魚丁拚山藥捲(海炸加)</v>
      </c>
      <c r="R17" s="870"/>
      <c r="S17" s="870"/>
      <c r="T17" s="871"/>
      <c r="U17" s="5"/>
      <c r="V17" s="5"/>
    </row>
    <row r="18" spans="1:32" s="13" customFormat="1" ht="95.1" customHeight="1">
      <c r="A18" s="869">
        <f>月菜單!A18:D18</f>
        <v>0</v>
      </c>
      <c r="B18" s="870"/>
      <c r="C18" s="870"/>
      <c r="D18" s="871"/>
      <c r="E18" s="869" t="str">
        <f>月菜單!E18:H18</f>
        <v>紅絲炒蛋</v>
      </c>
      <c r="F18" s="870"/>
      <c r="G18" s="870"/>
      <c r="H18" s="871"/>
      <c r="I18" s="869" t="str">
        <f>月菜單!I18:L18</f>
        <v>鳥蛋什錦(豆)</v>
      </c>
      <c r="J18" s="870"/>
      <c r="K18" s="870"/>
      <c r="L18" s="871"/>
      <c r="M18" s="869" t="str">
        <f>月菜單!M18:P18</f>
        <v>起司焗洋芋</v>
      </c>
      <c r="N18" s="870"/>
      <c r="O18" s="870"/>
      <c r="P18" s="871"/>
      <c r="Q18" s="869" t="str">
        <f>月菜單!Q18:T18</f>
        <v>香滷米血(冷)</v>
      </c>
      <c r="R18" s="870"/>
      <c r="S18" s="870"/>
      <c r="T18" s="871"/>
    </row>
    <row r="19" spans="1:32" s="13" customFormat="1" ht="95.1" customHeight="1">
      <c r="A19" s="869">
        <f>月菜單!A19:D19</f>
        <v>0</v>
      </c>
      <c r="B19" s="870"/>
      <c r="C19" s="870"/>
      <c r="D19" s="871"/>
      <c r="E19" s="869" t="str">
        <f>月菜單!E19:H19</f>
        <v>深色蔬菜</v>
      </c>
      <c r="F19" s="870"/>
      <c r="G19" s="870"/>
      <c r="H19" s="871"/>
      <c r="I19" s="869" t="str">
        <f>月菜單!I19:L19</f>
        <v>淺色蔬菜</v>
      </c>
      <c r="J19" s="870"/>
      <c r="K19" s="870"/>
      <c r="L19" s="871"/>
      <c r="M19" s="869" t="str">
        <f>月菜單!M19:P19</f>
        <v>深色蔬菜</v>
      </c>
      <c r="N19" s="870"/>
      <c r="O19" s="870"/>
      <c r="P19" s="871"/>
      <c r="Q19" s="869" t="str">
        <f>月菜單!Q19:T19</f>
        <v>淺色蔬菜</v>
      </c>
      <c r="R19" s="870"/>
      <c r="S19" s="870"/>
      <c r="T19" s="871"/>
    </row>
    <row r="20" spans="1:32" s="13" customFormat="1" ht="95.1" customHeight="1" thickBot="1">
      <c r="A20" s="872">
        <f>月菜單!A20:D20</f>
        <v>0</v>
      </c>
      <c r="B20" s="873"/>
      <c r="C20" s="873"/>
      <c r="D20" s="874"/>
      <c r="E20" s="872" t="str">
        <f>月菜單!E20:H20</f>
        <v>白玉鮮菇湯</v>
      </c>
      <c r="F20" s="873"/>
      <c r="G20" s="873"/>
      <c r="H20" s="874"/>
      <c r="I20" s="872" t="str">
        <f>月菜單!I20:L20</f>
        <v>豬血湯</v>
      </c>
      <c r="J20" s="873"/>
      <c r="K20" s="873"/>
      <c r="L20" s="874"/>
      <c r="M20" s="872" t="str">
        <f>月菜單!M20:P20</f>
        <v>味噌豆腐湯(豆)</v>
      </c>
      <c r="N20" s="873"/>
      <c r="O20" s="873"/>
      <c r="P20" s="874"/>
      <c r="Q20" s="872" t="str">
        <f>月菜單!Q20:T20</f>
        <v>蛋花湯</v>
      </c>
      <c r="R20" s="873"/>
      <c r="S20" s="873"/>
      <c r="T20" s="874"/>
    </row>
    <row r="21" spans="1:32" ht="1.5" customHeight="1">
      <c r="A21" s="23" t="s">
        <v>103</v>
      </c>
      <c r="B21" s="24"/>
      <c r="C21" s="24" t="s">
        <v>1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5</v>
      </c>
      <c r="R21" s="33"/>
      <c r="S21" s="33"/>
      <c r="T21" s="34"/>
      <c r="U21" s="13"/>
      <c r="V21" s="13"/>
      <c r="W21" s="13"/>
      <c r="X21" s="13"/>
      <c r="Y21" s="13"/>
    </row>
    <row r="22" spans="1:32" s="249" customFormat="1" ht="35.1" customHeight="1">
      <c r="A22" s="237" t="s">
        <v>100</v>
      </c>
      <c r="B22" s="238">
        <f>第二週明細!W12</f>
        <v>0</v>
      </c>
      <c r="C22" s="238" t="s">
        <v>101</v>
      </c>
      <c r="D22" s="239">
        <f>第二週明細!W8</f>
        <v>0</v>
      </c>
      <c r="E22" s="237" t="s">
        <v>100</v>
      </c>
      <c r="F22" s="247">
        <f>第二週明細!W20</f>
        <v>686.8</v>
      </c>
      <c r="G22" s="238" t="s">
        <v>101</v>
      </c>
      <c r="H22" s="248">
        <f>第二週明細!W16</f>
        <v>23</v>
      </c>
      <c r="I22" s="237" t="s">
        <v>100</v>
      </c>
      <c r="J22" s="247">
        <f>第二週明細!W28</f>
        <v>691.3</v>
      </c>
      <c r="K22" s="238" t="s">
        <v>101</v>
      </c>
      <c r="L22" s="248">
        <f>第二週明細!W24</f>
        <v>22.5</v>
      </c>
      <c r="M22" s="237" t="s">
        <v>100</v>
      </c>
      <c r="N22" s="247">
        <f>第二週明細!W36</f>
        <v>686.8</v>
      </c>
      <c r="O22" s="238" t="s">
        <v>101</v>
      </c>
      <c r="P22" s="248">
        <f>第二週明細!W32</f>
        <v>22</v>
      </c>
      <c r="Q22" s="237" t="s">
        <v>100</v>
      </c>
      <c r="R22" s="247">
        <f>第二週明細!W44</f>
        <v>682.3</v>
      </c>
      <c r="S22" s="238" t="s">
        <v>101</v>
      </c>
      <c r="T22" s="248">
        <f>第二週明細!W40</f>
        <v>21.5</v>
      </c>
    </row>
    <row r="23" spans="1:32" s="249" customFormat="1" ht="35.1" customHeight="1" thickBot="1">
      <c r="A23" s="244" t="s">
        <v>102</v>
      </c>
      <c r="B23" s="246">
        <f>第二週明細!W6</f>
        <v>0</v>
      </c>
      <c r="C23" s="245" t="s">
        <v>3</v>
      </c>
      <c r="D23" s="246">
        <f>第二週明細!W10</f>
        <v>0</v>
      </c>
      <c r="E23" s="244" t="s">
        <v>102</v>
      </c>
      <c r="F23" s="250">
        <f>第二週明細!W14</f>
        <v>95.5</v>
      </c>
      <c r="G23" s="245" t="s">
        <v>3</v>
      </c>
      <c r="H23" s="251">
        <f>第二週明細!W18</f>
        <v>26.7</v>
      </c>
      <c r="I23" s="244" t="s">
        <v>102</v>
      </c>
      <c r="J23" s="250">
        <f>第二週明細!W22</f>
        <v>95.5</v>
      </c>
      <c r="K23" s="245" t="s">
        <v>3</v>
      </c>
      <c r="L23" s="250">
        <f>第二週明細!W26</f>
        <v>26.7</v>
      </c>
      <c r="M23" s="244" t="s">
        <v>102</v>
      </c>
      <c r="N23" s="250">
        <f>第二週明細!W30</f>
        <v>95.5</v>
      </c>
      <c r="O23" s="245" t="s">
        <v>3</v>
      </c>
      <c r="P23" s="251">
        <f>第二週明細!W34</f>
        <v>26.7</v>
      </c>
      <c r="Q23" s="244" t="s">
        <v>102</v>
      </c>
      <c r="R23" s="250">
        <f>第二週明細!W38</f>
        <v>95.5</v>
      </c>
      <c r="S23" s="245" t="s">
        <v>3</v>
      </c>
      <c r="T23" s="251">
        <f>第二週明細!W42</f>
        <v>26.7</v>
      </c>
    </row>
    <row r="24" spans="1:32" s="12" customFormat="1" ht="50.1" customHeight="1" thickBot="1">
      <c r="A24" s="863" t="str">
        <f>月菜單!A24:D24</f>
        <v>4月12日(一)</v>
      </c>
      <c r="B24" s="864"/>
      <c r="C24" s="864"/>
      <c r="D24" s="865"/>
      <c r="E24" s="863" t="str">
        <f>月菜單!E24:H24</f>
        <v>4月13日(二)</v>
      </c>
      <c r="F24" s="864"/>
      <c r="G24" s="864"/>
      <c r="H24" s="865"/>
      <c r="I24" s="863" t="str">
        <f>月菜單!I24:L24</f>
        <v>4月14日(三)</v>
      </c>
      <c r="J24" s="864"/>
      <c r="K24" s="864"/>
      <c r="L24" s="865"/>
      <c r="M24" s="863" t="str">
        <f>月菜單!M24:P24</f>
        <v>4月15日(四)</v>
      </c>
      <c r="N24" s="864"/>
      <c r="O24" s="864"/>
      <c r="P24" s="865"/>
      <c r="Q24" s="863" t="str">
        <f>月菜單!Q24:T24</f>
        <v>4月16日(五)</v>
      </c>
      <c r="R24" s="864"/>
      <c r="S24" s="864"/>
      <c r="T24" s="865"/>
      <c r="U24" s="5"/>
      <c r="V24" s="5"/>
    </row>
    <row r="25" spans="1:32" s="13" customFormat="1" ht="95.1" customHeight="1">
      <c r="A25" s="866" t="str">
        <f>月菜單!A25:D25</f>
        <v>白米飯</v>
      </c>
      <c r="B25" s="867"/>
      <c r="C25" s="867"/>
      <c r="D25" s="868"/>
      <c r="E25" s="866" t="str">
        <f>月菜單!E25:H25</f>
        <v>五穀飯</v>
      </c>
      <c r="F25" s="867"/>
      <c r="G25" s="867"/>
      <c r="H25" s="868"/>
      <c r="I25" s="866" t="str">
        <f>月菜單!I25:L25</f>
        <v>白米飯</v>
      </c>
      <c r="J25" s="867"/>
      <c r="K25" s="867"/>
      <c r="L25" s="868"/>
      <c r="M25" s="866" t="str">
        <f>月菜單!M25:P25</f>
        <v>地瓜飯</v>
      </c>
      <c r="N25" s="867"/>
      <c r="O25" s="867"/>
      <c r="P25" s="868"/>
      <c r="Q25" s="866" t="str">
        <f>月菜單!Q25:T25</f>
        <v>高麗菜炒飯</v>
      </c>
      <c r="R25" s="867"/>
      <c r="S25" s="867"/>
      <c r="T25" s="868"/>
      <c r="U25" s="5"/>
      <c r="V25" s="5"/>
    </row>
    <row r="26" spans="1:32" s="13" customFormat="1" ht="95.1" customHeight="1">
      <c r="A26" s="869" t="str">
        <f>月菜單!A26:D26</f>
        <v>蔥燒豬里肌</v>
      </c>
      <c r="B26" s="870"/>
      <c r="C26" s="870"/>
      <c r="D26" s="871"/>
      <c r="E26" s="869" t="str">
        <f>月菜單!E26:H26</f>
        <v>匈牙利燉肉</v>
      </c>
      <c r="F26" s="870"/>
      <c r="G26" s="870"/>
      <c r="H26" s="871"/>
      <c r="I26" s="869" t="str">
        <f>月菜單!I26:L26</f>
        <v>鹽酥雞(炸)</v>
      </c>
      <c r="J26" s="870"/>
      <c r="K26" s="870"/>
      <c r="L26" s="871"/>
      <c r="M26" s="869" t="str">
        <f>月菜單!M26:P26</f>
        <v>京醬大排</v>
      </c>
      <c r="N26" s="870"/>
      <c r="O26" s="870"/>
      <c r="P26" s="871"/>
      <c r="Q26" s="869" t="str">
        <f>月菜單!Q26:T26</f>
        <v>板烤雞排</v>
      </c>
      <c r="R26" s="870"/>
      <c r="S26" s="870"/>
      <c r="T26" s="871"/>
      <c r="U26" s="5"/>
      <c r="V26" s="5"/>
    </row>
    <row r="27" spans="1:32" s="13" customFormat="1" ht="95.1" customHeight="1">
      <c r="A27" s="869" t="str">
        <f>月菜單!A27:D27</f>
        <v>甜心唐揚雞丁</v>
      </c>
      <c r="B27" s="870"/>
      <c r="C27" s="870"/>
      <c r="D27" s="871"/>
      <c r="E27" s="869" t="str">
        <f>月菜單!E27:H27</f>
        <v>筍香羹</v>
      </c>
      <c r="F27" s="870"/>
      <c r="G27" s="870"/>
      <c r="H27" s="871"/>
      <c r="I27" s="869" t="str">
        <f>月菜單!I27:L27</f>
        <v>飄香滷蛋</v>
      </c>
      <c r="J27" s="870"/>
      <c r="K27" s="870"/>
      <c r="L27" s="871"/>
      <c r="M27" s="869" t="str">
        <f>月菜單!M27:P27</f>
        <v>泰式魚條(海)</v>
      </c>
      <c r="N27" s="870"/>
      <c r="O27" s="870"/>
      <c r="P27" s="871"/>
      <c r="Q27" s="869" t="str">
        <f>月菜單!Q27:T27</f>
        <v>炸蔬菜天婦羅(炸)</v>
      </c>
      <c r="R27" s="870"/>
      <c r="S27" s="870"/>
      <c r="T27" s="871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5.1" customHeight="1">
      <c r="A28" s="869" t="str">
        <f>月菜單!A28:D28</f>
        <v>白菜滷</v>
      </c>
      <c r="B28" s="870"/>
      <c r="C28" s="870"/>
      <c r="D28" s="871"/>
      <c r="E28" s="869" t="str">
        <f>月菜單!E28:H28</f>
        <v>花枝排(海加)</v>
      </c>
      <c r="F28" s="870"/>
      <c r="G28" s="870"/>
      <c r="H28" s="871"/>
      <c r="I28" s="869" t="str">
        <f>月菜單!I28:L28</f>
        <v>白玉彩繪</v>
      </c>
      <c r="J28" s="870"/>
      <c r="K28" s="870"/>
      <c r="L28" s="871"/>
      <c r="M28" s="869" t="str">
        <f>月菜單!M28:P28</f>
        <v>鹹豬肉豆干(豆加)</v>
      </c>
      <c r="N28" s="870"/>
      <c r="O28" s="870"/>
      <c r="P28" s="871"/>
      <c r="Q28" s="869" t="str">
        <f>月菜單!Q28:T28</f>
        <v>烤饅頭(冷)</v>
      </c>
      <c r="R28" s="870"/>
      <c r="S28" s="870"/>
      <c r="T28" s="871"/>
      <c r="U28" s="5"/>
      <c r="V28" s="5"/>
    </row>
    <row r="29" spans="1:32" s="13" customFormat="1" ht="95.1" customHeight="1">
      <c r="A29" s="869" t="str">
        <f>月菜單!A29:D29</f>
        <v>深色蔬菜</v>
      </c>
      <c r="B29" s="870"/>
      <c r="C29" s="870"/>
      <c r="D29" s="871"/>
      <c r="E29" s="869" t="str">
        <f>月菜單!E29:H29</f>
        <v>淺色蔬菜</v>
      </c>
      <c r="F29" s="870"/>
      <c r="G29" s="870"/>
      <c r="H29" s="871"/>
      <c r="I29" s="869" t="str">
        <f>月菜單!I29:L29</f>
        <v>深色蔬菜</v>
      </c>
      <c r="J29" s="870"/>
      <c r="K29" s="870"/>
      <c r="L29" s="871"/>
      <c r="M29" s="869" t="str">
        <f>月菜單!M29:P29</f>
        <v>深色蔬菜</v>
      </c>
      <c r="N29" s="870"/>
      <c r="O29" s="870"/>
      <c r="P29" s="871"/>
      <c r="Q29" s="869" t="str">
        <f>月菜單!Q29:T29</f>
        <v>淺色蔬菜</v>
      </c>
      <c r="R29" s="870"/>
      <c r="S29" s="870"/>
      <c r="T29" s="871"/>
      <c r="U29" s="5"/>
      <c r="V29" s="5"/>
    </row>
    <row r="30" spans="1:32" s="13" customFormat="1" ht="95.1" customHeight="1" thickBot="1">
      <c r="A30" s="872" t="str">
        <f>月菜單!A30:D30</f>
        <v>蘿蔔湯</v>
      </c>
      <c r="B30" s="873"/>
      <c r="C30" s="873"/>
      <c r="D30" s="874"/>
      <c r="E30" s="872" t="str">
        <f>月菜單!E30:H30</f>
        <v>酸辣湯</v>
      </c>
      <c r="F30" s="873"/>
      <c r="G30" s="873"/>
      <c r="H30" s="874"/>
      <c r="I30" s="872" t="str">
        <f>月菜單!I30:L30</f>
        <v>薑絲冬瓜湯</v>
      </c>
      <c r="J30" s="873"/>
      <c r="K30" s="873"/>
      <c r="L30" s="874"/>
      <c r="M30" s="872" t="str">
        <f>月菜單!M30:P30</f>
        <v>日式味噌湯</v>
      </c>
      <c r="N30" s="873"/>
      <c r="O30" s="873"/>
      <c r="P30" s="874"/>
      <c r="Q30" s="872" t="str">
        <f>月菜單!Q30:T30</f>
        <v>薑絲紫菜湯</v>
      </c>
      <c r="R30" s="873"/>
      <c r="S30" s="873"/>
      <c r="T30" s="874"/>
      <c r="U30" s="5"/>
      <c r="V30" s="5"/>
    </row>
    <row r="31" spans="1:32" ht="2.25" customHeigh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50.1" customHeight="1">
      <c r="A32" s="237" t="s">
        <v>104</v>
      </c>
      <c r="B32" s="238">
        <f>第三週明細!W12</f>
        <v>687.1</v>
      </c>
      <c r="C32" s="238" t="s">
        <v>105</v>
      </c>
      <c r="D32" s="239">
        <f>第三週明細!W8</f>
        <v>21.5</v>
      </c>
      <c r="E32" s="237" t="s">
        <v>104</v>
      </c>
      <c r="F32" s="247">
        <f>第三週明細!W20</f>
        <v>682.6</v>
      </c>
      <c r="G32" s="238" t="s">
        <v>105</v>
      </c>
      <c r="H32" s="248">
        <f>第三週明細!W16</f>
        <v>23</v>
      </c>
      <c r="I32" s="237" t="s">
        <v>104</v>
      </c>
      <c r="J32" s="247">
        <f>第三週明細!W28</f>
        <v>700.6</v>
      </c>
      <c r="K32" s="238" t="s">
        <v>105</v>
      </c>
      <c r="L32" s="248">
        <f>第三週明細!W24</f>
        <v>23</v>
      </c>
      <c r="M32" s="237" t="s">
        <v>104</v>
      </c>
      <c r="N32" s="247">
        <v>735</v>
      </c>
      <c r="O32" s="238" t="s">
        <v>105</v>
      </c>
      <c r="P32" s="248" t="s">
        <v>106</v>
      </c>
      <c r="Q32" s="237" t="s">
        <v>104</v>
      </c>
      <c r="R32" s="247">
        <f>第三週明細!W44</f>
        <v>696.5</v>
      </c>
      <c r="S32" s="238" t="s">
        <v>105</v>
      </c>
      <c r="T32" s="248">
        <f>第三週明細!W40</f>
        <v>22.5</v>
      </c>
      <c r="U32" s="5"/>
      <c r="V32" s="5"/>
    </row>
    <row r="33" spans="1:22" ht="50.1" customHeight="1" thickBot="1">
      <c r="A33" s="244" t="s">
        <v>107</v>
      </c>
      <c r="B33" s="246">
        <f>第三週明細!W6</f>
        <v>96.5</v>
      </c>
      <c r="C33" s="245" t="s">
        <v>3</v>
      </c>
      <c r="D33" s="246">
        <f>第三週明細!W10</f>
        <v>26.9</v>
      </c>
      <c r="E33" s="244" t="s">
        <v>107</v>
      </c>
      <c r="F33" s="250">
        <f>第三週明細!W14</f>
        <v>96.5</v>
      </c>
      <c r="G33" s="245" t="s">
        <v>3</v>
      </c>
      <c r="H33" s="251">
        <f>第三週明細!W18</f>
        <v>26.9</v>
      </c>
      <c r="I33" s="244" t="s">
        <v>107</v>
      </c>
      <c r="J33" s="250">
        <f>第三週明細!W22</f>
        <v>96.5</v>
      </c>
      <c r="K33" s="245" t="s">
        <v>3</v>
      </c>
      <c r="L33" s="250">
        <f>第三週明細!W26</f>
        <v>26.9</v>
      </c>
      <c r="M33" s="244" t="s">
        <v>107</v>
      </c>
      <c r="N33" s="250">
        <v>103</v>
      </c>
      <c r="O33" s="245" t="s">
        <v>3</v>
      </c>
      <c r="P33" s="251" t="s">
        <v>108</v>
      </c>
      <c r="Q33" s="244" t="s">
        <v>107</v>
      </c>
      <c r="R33" s="250">
        <f>第三週明細!W38</f>
        <v>96.5</v>
      </c>
      <c r="S33" s="245" t="s">
        <v>3</v>
      </c>
      <c r="T33" s="251">
        <f>第三週明細!W42</f>
        <v>27</v>
      </c>
      <c r="U33" s="5"/>
      <c r="V33" s="5"/>
    </row>
    <row r="34" spans="1:22" s="12" customFormat="1" ht="50.1" customHeight="1" thickBot="1">
      <c r="A34" s="863" t="str">
        <f>月菜單!A34:D34</f>
        <v>4月19日(一)</v>
      </c>
      <c r="B34" s="864"/>
      <c r="C34" s="864"/>
      <c r="D34" s="865"/>
      <c r="E34" s="863" t="str">
        <f>月菜單!E34:H34</f>
        <v>4月20日(二)</v>
      </c>
      <c r="F34" s="864"/>
      <c r="G34" s="864"/>
      <c r="H34" s="865"/>
      <c r="I34" s="863" t="str">
        <f>月菜單!I34:L34</f>
        <v>4月21日(三)</v>
      </c>
      <c r="J34" s="864"/>
      <c r="K34" s="864"/>
      <c r="L34" s="865"/>
      <c r="M34" s="863" t="str">
        <f>月菜單!M34:P34</f>
        <v>4月22日(四)</v>
      </c>
      <c r="N34" s="864"/>
      <c r="O34" s="864"/>
      <c r="P34" s="865"/>
      <c r="Q34" s="863" t="str">
        <f>月菜單!Q34:T34</f>
        <v>4月23日(五)</v>
      </c>
      <c r="R34" s="864"/>
      <c r="S34" s="864"/>
      <c r="T34" s="865"/>
      <c r="U34" s="5"/>
      <c r="V34" s="5"/>
    </row>
    <row r="35" spans="1:22" s="13" customFormat="1" ht="95.1" customHeight="1">
      <c r="A35" s="866" t="str">
        <f>月菜單!A35:D35</f>
        <v>白米飯</v>
      </c>
      <c r="B35" s="867"/>
      <c r="C35" s="867"/>
      <c r="D35" s="868"/>
      <c r="E35" s="866" t="str">
        <f>月菜單!E35:H35</f>
        <v>紫米飯</v>
      </c>
      <c r="F35" s="867"/>
      <c r="G35" s="867"/>
      <c r="H35" s="868"/>
      <c r="I35" s="866" t="str">
        <f>月菜單!I35:L35</f>
        <v>白米飯</v>
      </c>
      <c r="J35" s="867"/>
      <c r="K35" s="867"/>
      <c r="L35" s="868"/>
      <c r="M35" s="866" t="str">
        <f>月菜單!M35:P35</f>
        <v>地瓜飯</v>
      </c>
      <c r="N35" s="867"/>
      <c r="O35" s="867"/>
      <c r="P35" s="868"/>
      <c r="Q35" s="866" t="str">
        <f>月菜單!Q35:T35</f>
        <v>客家香板條</v>
      </c>
      <c r="R35" s="867"/>
      <c r="S35" s="867"/>
      <c r="T35" s="868"/>
      <c r="U35" s="5"/>
      <c r="V35" s="5"/>
    </row>
    <row r="36" spans="1:22" s="13" customFormat="1" ht="95.1" customHeight="1">
      <c r="A36" s="869" t="str">
        <f>月菜單!A36:D36</f>
        <v>元氣豬排</v>
      </c>
      <c r="B36" s="870"/>
      <c r="C36" s="870"/>
      <c r="D36" s="871"/>
      <c r="E36" s="869" t="str">
        <f>月菜單!E36:H36</f>
        <v>糖醋雞丁</v>
      </c>
      <c r="F36" s="870"/>
      <c r="G36" s="870"/>
      <c r="H36" s="871"/>
      <c r="I36" s="869" t="str">
        <f>月菜單!I36:L36</f>
        <v>豪大炸雞排(炸)</v>
      </c>
      <c r="J36" s="870"/>
      <c r="K36" s="870"/>
      <c r="L36" s="871"/>
      <c r="M36" s="869" t="str">
        <f>月菜單!M36:P36</f>
        <v>蘑菇肉片</v>
      </c>
      <c r="N36" s="870"/>
      <c r="O36" s="870"/>
      <c r="P36" s="871"/>
      <c r="Q36" s="869" t="str">
        <f>月菜單!Q36:T36</f>
        <v>檸檬烤雞腿</v>
      </c>
      <c r="R36" s="870"/>
      <c r="S36" s="870"/>
      <c r="T36" s="871"/>
      <c r="U36" s="5"/>
      <c r="V36" s="5"/>
    </row>
    <row r="37" spans="1:22" s="13" customFormat="1" ht="95.1" customHeight="1">
      <c r="A37" s="869" t="str">
        <f>月菜單!A37:D37</f>
        <v>咖哩雞</v>
      </c>
      <c r="B37" s="870"/>
      <c r="C37" s="870"/>
      <c r="D37" s="871"/>
      <c r="E37" s="869" t="str">
        <f>月菜單!E37:H37</f>
        <v>鮮筍雙鮮</v>
      </c>
      <c r="F37" s="870"/>
      <c r="G37" s="870"/>
      <c r="H37" s="871"/>
      <c r="I37" s="869" t="str">
        <f>月菜單!I37:L37</f>
        <v>日式關東煮(豆)</v>
      </c>
      <c r="J37" s="870"/>
      <c r="K37" s="870"/>
      <c r="L37" s="871"/>
      <c r="M37" s="869" t="str">
        <f>月菜單!M37:P37</f>
        <v>豆干甜不辣(豆加)</v>
      </c>
      <c r="N37" s="870"/>
      <c r="O37" s="870"/>
      <c r="P37" s="871"/>
      <c r="Q37" s="869" t="str">
        <f>月菜單!Q37:T37</f>
        <v>脆皮魚丁(海炸)</v>
      </c>
      <c r="R37" s="870"/>
      <c r="S37" s="870"/>
      <c r="T37" s="871"/>
      <c r="U37" s="5"/>
      <c r="V37" s="5"/>
    </row>
    <row r="38" spans="1:22" s="13" customFormat="1" ht="95.1" customHeight="1">
      <c r="A38" s="869" t="str">
        <f>月菜單!A38:D38</f>
        <v>起司炒蛋</v>
      </c>
      <c r="B38" s="870"/>
      <c r="C38" s="870"/>
      <c r="D38" s="871"/>
      <c r="E38" s="869" t="str">
        <f>月菜單!E38:H38</f>
        <v>手工香蒸肉</v>
      </c>
      <c r="F38" s="870"/>
      <c r="G38" s="870"/>
      <c r="H38" s="871"/>
      <c r="I38" s="869" t="str">
        <f>月菜單!I38:L38</f>
        <v>三角薯餅(加)</v>
      </c>
      <c r="J38" s="870"/>
      <c r="K38" s="870"/>
      <c r="L38" s="871"/>
      <c r="M38" s="869" t="str">
        <f>月菜單!M38:P38</f>
        <v>炫烤雞翅</v>
      </c>
      <c r="N38" s="870"/>
      <c r="O38" s="870"/>
      <c r="P38" s="871"/>
      <c r="Q38" s="869" t="str">
        <f>月菜單!Q38:T38</f>
        <v>干貝花椰菜</v>
      </c>
      <c r="R38" s="870"/>
      <c r="S38" s="870"/>
      <c r="T38" s="871"/>
      <c r="U38" s="5"/>
      <c r="V38" s="5"/>
    </row>
    <row r="39" spans="1:22" s="13" customFormat="1" ht="95.1" customHeight="1">
      <c r="A39" s="869" t="str">
        <f>月菜單!A39:D39</f>
        <v>深色蔬菜</v>
      </c>
      <c r="B39" s="870"/>
      <c r="C39" s="870"/>
      <c r="D39" s="871"/>
      <c r="E39" s="869" t="str">
        <f>月菜單!E39:H39</f>
        <v>淺色蔬菜</v>
      </c>
      <c r="F39" s="870"/>
      <c r="G39" s="870"/>
      <c r="H39" s="871"/>
      <c r="I39" s="869" t="str">
        <f>月菜單!I39:L39</f>
        <v>深色蔬菜</v>
      </c>
      <c r="J39" s="870"/>
      <c r="K39" s="870"/>
      <c r="L39" s="871"/>
      <c r="M39" s="869" t="str">
        <f>月菜單!M39:P39</f>
        <v>深色蔬菜</v>
      </c>
      <c r="N39" s="870"/>
      <c r="O39" s="870"/>
      <c r="P39" s="871"/>
      <c r="Q39" s="869" t="str">
        <f>月菜單!Q39:T39</f>
        <v>淺色蔬菜</v>
      </c>
      <c r="R39" s="870"/>
      <c r="S39" s="870"/>
      <c r="T39" s="871"/>
      <c r="U39" s="5"/>
      <c r="V39" s="5"/>
    </row>
    <row r="40" spans="1:22" s="13" customFormat="1" ht="95.1" customHeight="1" thickBot="1">
      <c r="A40" s="872" t="str">
        <f>月菜單!A40:D40</f>
        <v>榨菜肉絲湯(醃)</v>
      </c>
      <c r="B40" s="873"/>
      <c r="C40" s="873"/>
      <c r="D40" s="874"/>
      <c r="E40" s="872" t="str">
        <f>月菜單!E40:H40</f>
        <v>玉米蛋花湯</v>
      </c>
      <c r="F40" s="873"/>
      <c r="G40" s="873"/>
      <c r="H40" s="874"/>
      <c r="I40" s="872" t="str">
        <f>月菜單!I40:L40</f>
        <v>羅宋湯</v>
      </c>
      <c r="J40" s="873"/>
      <c r="K40" s="873"/>
      <c r="L40" s="874"/>
      <c r="M40" s="872" t="str">
        <f>月菜單!M40:P40</f>
        <v>三絲湯</v>
      </c>
      <c r="N40" s="873"/>
      <c r="O40" s="873"/>
      <c r="P40" s="874"/>
      <c r="Q40" s="872" t="str">
        <f>月菜單!Q40:T40</f>
        <v>白卜肉絲湯</v>
      </c>
      <c r="R40" s="873"/>
      <c r="S40" s="873"/>
      <c r="T40" s="874"/>
      <c r="U40" s="5"/>
      <c r="V40" s="5"/>
    </row>
    <row r="41" spans="1:22" ht="1.5" customHeigh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50.1" customHeight="1">
      <c r="A42" s="237" t="s">
        <v>100</v>
      </c>
      <c r="B42" s="238">
        <f>第四週明細!W12</f>
        <v>686.8</v>
      </c>
      <c r="C42" s="238" t="s">
        <v>101</v>
      </c>
      <c r="D42" s="239">
        <f>第四週明細!W8</f>
        <v>22</v>
      </c>
      <c r="E42" s="237" t="s">
        <v>100</v>
      </c>
      <c r="F42" s="247">
        <f>第四週明細!W20</f>
        <v>686.8</v>
      </c>
      <c r="G42" s="238" t="s">
        <v>101</v>
      </c>
      <c r="H42" s="248">
        <f>第四週明細!W16</f>
        <v>23</v>
      </c>
      <c r="I42" s="237" t="s">
        <v>100</v>
      </c>
      <c r="J42" s="247">
        <f>第四週明細!W28</f>
        <v>709.3</v>
      </c>
      <c r="K42" s="238" t="s">
        <v>101</v>
      </c>
      <c r="L42" s="248">
        <f>第四週明細!W24</f>
        <v>24.5</v>
      </c>
      <c r="M42" s="237" t="s">
        <v>100</v>
      </c>
      <c r="N42" s="247">
        <f>第四週明細!W36</f>
        <v>691.6</v>
      </c>
      <c r="O42" s="238" t="s">
        <v>101</v>
      </c>
      <c r="P42" s="248">
        <f>第四週明細!W32</f>
        <v>22</v>
      </c>
      <c r="Q42" s="237" t="s">
        <v>100</v>
      </c>
      <c r="R42" s="247">
        <f>第四週明細!W44</f>
        <v>686.8</v>
      </c>
      <c r="S42" s="238" t="s">
        <v>101</v>
      </c>
      <c r="T42" s="248">
        <f>第四週明細!W40</f>
        <v>22</v>
      </c>
      <c r="U42" s="5"/>
      <c r="V42" s="5"/>
    </row>
    <row r="43" spans="1:22" ht="50.1" customHeight="1" thickBot="1">
      <c r="A43" s="244" t="s">
        <v>102</v>
      </c>
      <c r="B43" s="246">
        <f>第四週明細!W6</f>
        <v>95.5</v>
      </c>
      <c r="C43" s="245" t="s">
        <v>3</v>
      </c>
      <c r="D43" s="246">
        <f>第四週明細!W10</f>
        <v>26.7</v>
      </c>
      <c r="E43" s="244" t="s">
        <v>102</v>
      </c>
      <c r="F43" s="250">
        <f>第四週明細!W14</f>
        <v>95.5</v>
      </c>
      <c r="G43" s="245" t="s">
        <v>3</v>
      </c>
      <c r="H43" s="251">
        <f>第四週明細!W18</f>
        <v>26.7</v>
      </c>
      <c r="I43" s="244" t="s">
        <v>102</v>
      </c>
      <c r="J43" s="250">
        <f>第四週明細!W22</f>
        <v>95.5</v>
      </c>
      <c r="K43" s="245" t="s">
        <v>3</v>
      </c>
      <c r="L43" s="250">
        <f>第四週明細!W26</f>
        <v>26.7</v>
      </c>
      <c r="M43" s="244" t="s">
        <v>102</v>
      </c>
      <c r="N43" s="250">
        <f>第四週明細!W30</f>
        <v>96.5</v>
      </c>
      <c r="O43" s="245" t="s">
        <v>3</v>
      </c>
      <c r="P43" s="251">
        <f>第四週明細!W34</f>
        <v>26.9</v>
      </c>
      <c r="Q43" s="244" t="s">
        <v>102</v>
      </c>
      <c r="R43" s="250">
        <f>第四週明細!W38</f>
        <v>95.5</v>
      </c>
      <c r="S43" s="245" t="s">
        <v>3</v>
      </c>
      <c r="T43" s="251">
        <f>第四週明細!W42</f>
        <v>26.7</v>
      </c>
      <c r="U43" s="5"/>
      <c r="V43" s="5"/>
    </row>
    <row r="44" spans="1:22" s="12" customFormat="1" ht="50.1" customHeight="1" thickBot="1">
      <c r="A44" s="863" t="str">
        <f>月菜單!A44:D44</f>
        <v>4月26日(一)</v>
      </c>
      <c r="B44" s="864"/>
      <c r="C44" s="864"/>
      <c r="D44" s="865"/>
      <c r="E44" s="863" t="str">
        <f>月菜單!E44:H44</f>
        <v>4月27日(二)</v>
      </c>
      <c r="F44" s="864"/>
      <c r="G44" s="864"/>
      <c r="H44" s="865"/>
      <c r="I44" s="863" t="str">
        <f>月菜單!I44:L44</f>
        <v>4月28日(三)</v>
      </c>
      <c r="J44" s="864"/>
      <c r="K44" s="864"/>
      <c r="L44" s="865"/>
      <c r="M44" s="863" t="str">
        <f>月菜單!M44:P44</f>
        <v>4月29日(四)</v>
      </c>
      <c r="N44" s="864"/>
      <c r="O44" s="864"/>
      <c r="P44" s="865"/>
      <c r="Q44" s="863" t="str">
        <f>月菜單!Q44:T44</f>
        <v>4月30日(五)</v>
      </c>
      <c r="R44" s="864"/>
      <c r="S44" s="864"/>
      <c r="T44" s="865"/>
      <c r="U44" s="5"/>
      <c r="V44" s="5"/>
    </row>
    <row r="45" spans="1:22" s="13" customFormat="1" ht="95.1" customHeight="1">
      <c r="A45" s="866" t="str">
        <f>月菜單!A45:D45</f>
        <v>白米飯</v>
      </c>
      <c r="B45" s="867"/>
      <c r="C45" s="867"/>
      <c r="D45" s="868"/>
      <c r="E45" s="866" t="str">
        <f>月菜單!E45:H45</f>
        <v>燕麥飯</v>
      </c>
      <c r="F45" s="867"/>
      <c r="G45" s="867"/>
      <c r="H45" s="868"/>
      <c r="I45" s="866" t="str">
        <f>月菜單!I45:L45</f>
        <v>白米飯</v>
      </c>
      <c r="J45" s="867"/>
      <c r="K45" s="867"/>
      <c r="L45" s="868"/>
      <c r="M45" s="866" t="str">
        <f>月菜單!M45:P45</f>
        <v>地瓜飯</v>
      </c>
      <c r="N45" s="867"/>
      <c r="O45" s="867"/>
      <c r="P45" s="868"/>
      <c r="Q45" s="866" t="str">
        <f>月菜單!Q45:T45</f>
        <v>肉絲蛋炒飯</v>
      </c>
      <c r="R45" s="867"/>
      <c r="S45" s="867"/>
      <c r="T45" s="868"/>
      <c r="U45" s="5"/>
      <c r="V45" s="5"/>
    </row>
    <row r="46" spans="1:22" s="13" customFormat="1" ht="95.1" customHeight="1">
      <c r="A46" s="869" t="str">
        <f>月菜單!A46:D46</f>
        <v>普羅旺斯雞排</v>
      </c>
      <c r="B46" s="870"/>
      <c r="C46" s="870"/>
      <c r="D46" s="871"/>
      <c r="E46" s="869" t="str">
        <f>月菜單!E46:H46</f>
        <v>鮮筍燉肉</v>
      </c>
      <c r="F46" s="870"/>
      <c r="G46" s="870"/>
      <c r="H46" s="871"/>
      <c r="I46" s="869" t="str">
        <f>月菜單!I46:L46</f>
        <v>脆皮雞腿(炸)</v>
      </c>
      <c r="J46" s="870"/>
      <c r="K46" s="870"/>
      <c r="L46" s="871"/>
      <c r="M46" s="869" t="str">
        <f>月菜單!M46:P46</f>
        <v>懷舊豬里肌</v>
      </c>
      <c r="N46" s="870"/>
      <c r="O46" s="870"/>
      <c r="P46" s="871"/>
      <c r="Q46" s="869" t="str">
        <f>月菜單!Q46:T46</f>
        <v>燒烤香雞排</v>
      </c>
      <c r="R46" s="870"/>
      <c r="S46" s="870"/>
      <c r="T46" s="871"/>
      <c r="U46" s="5"/>
      <c r="V46" s="5"/>
    </row>
    <row r="47" spans="1:22" s="13" customFormat="1" ht="95.1" customHeight="1">
      <c r="A47" s="869" t="str">
        <f>月菜單!A47:D47</f>
        <v>小黃瓜豆腐(豆)</v>
      </c>
      <c r="B47" s="870"/>
      <c r="C47" s="870"/>
      <c r="D47" s="871"/>
      <c r="E47" s="869" t="str">
        <f>月菜單!E47:H47</f>
        <v>蝦仁彩蔬蛋(海)</v>
      </c>
      <c r="F47" s="870"/>
      <c r="G47" s="870"/>
      <c r="H47" s="871"/>
      <c r="I47" s="869" t="str">
        <f>月菜單!I47:L47</f>
        <v>炸醬肉絲</v>
      </c>
      <c r="J47" s="870"/>
      <c r="K47" s="870"/>
      <c r="L47" s="871"/>
      <c r="M47" s="869" t="str">
        <f>月菜單!M47:P47</f>
        <v>砂鍋白菜煲(豆)</v>
      </c>
      <c r="N47" s="870"/>
      <c r="O47" s="870"/>
      <c r="P47" s="871"/>
      <c r="Q47" s="869" t="str">
        <f>月菜單!Q47:T47</f>
        <v>卡滋魷魚圈(炸海加)</v>
      </c>
      <c r="R47" s="870"/>
      <c r="S47" s="870"/>
      <c r="T47" s="871"/>
      <c r="U47" s="5"/>
      <c r="V47" s="5"/>
    </row>
    <row r="48" spans="1:22" s="13" customFormat="1" ht="95.1" customHeight="1">
      <c r="A48" s="869" t="str">
        <f>月菜單!A48:D48</f>
        <v>壽喜燒肉</v>
      </c>
      <c r="B48" s="870"/>
      <c r="C48" s="870"/>
      <c r="D48" s="871"/>
      <c r="E48" s="869" t="str">
        <f>月菜單!E48:H48</f>
        <v>大雞堡肉(加)</v>
      </c>
      <c r="F48" s="870"/>
      <c r="G48" s="870"/>
      <c r="H48" s="871"/>
      <c r="I48" s="869" t="str">
        <f>月菜單!I48:L48</f>
        <v>蔥花吉拿棒(冷)</v>
      </c>
      <c r="J48" s="870"/>
      <c r="K48" s="870"/>
      <c r="L48" s="871"/>
      <c r="M48" s="869" t="str">
        <f>月菜單!M48:P48</f>
        <v>塔香海帶</v>
      </c>
      <c r="N48" s="870"/>
      <c r="O48" s="870"/>
      <c r="P48" s="871"/>
      <c r="Q48" s="869" t="str">
        <f>月菜單!Q48:T48</f>
        <v>翡翠水餃(冷)</v>
      </c>
      <c r="R48" s="870"/>
      <c r="S48" s="870"/>
      <c r="T48" s="871"/>
      <c r="U48" s="5"/>
      <c r="V48" s="5"/>
    </row>
    <row r="49" spans="1:22" s="13" customFormat="1" ht="95.1" customHeight="1">
      <c r="A49" s="869" t="str">
        <f>月菜單!A49:D49</f>
        <v>深色蔬菜</v>
      </c>
      <c r="B49" s="870"/>
      <c r="C49" s="870"/>
      <c r="D49" s="871"/>
      <c r="E49" s="869" t="str">
        <f>月菜單!E49:H49</f>
        <v>深色蔬菜</v>
      </c>
      <c r="F49" s="870"/>
      <c r="G49" s="870"/>
      <c r="H49" s="871"/>
      <c r="I49" s="869" t="str">
        <f>月菜單!I49:L49</f>
        <v>深色蔬菜</v>
      </c>
      <c r="J49" s="870"/>
      <c r="K49" s="870"/>
      <c r="L49" s="871"/>
      <c r="M49" s="869" t="str">
        <f>月菜單!M49:P49</f>
        <v>淺色蔬菜</v>
      </c>
      <c r="N49" s="870"/>
      <c r="O49" s="870"/>
      <c r="P49" s="871"/>
      <c r="Q49" s="869" t="str">
        <f>月菜單!Q49:T49</f>
        <v>淺色蔬菜</v>
      </c>
      <c r="R49" s="870"/>
      <c r="S49" s="870"/>
      <c r="T49" s="871"/>
      <c r="U49" s="5"/>
      <c r="V49" s="5"/>
    </row>
    <row r="50" spans="1:22" s="13" customFormat="1" ht="95.1" customHeight="1" thickBot="1">
      <c r="A50" s="872" t="str">
        <f>月菜單!A50:D50</f>
        <v>香菇冬瓜湯</v>
      </c>
      <c r="B50" s="873"/>
      <c r="C50" s="873"/>
      <c r="D50" s="874"/>
      <c r="E50" s="872" t="str">
        <f>月菜單!E50:H50</f>
        <v>蘿蔔玉米湯</v>
      </c>
      <c r="F50" s="873"/>
      <c r="G50" s="873"/>
      <c r="H50" s="874"/>
      <c r="I50" s="872" t="str">
        <f>月菜單!I50:L50</f>
        <v>金針豆皮湯(豆)</v>
      </c>
      <c r="J50" s="873"/>
      <c r="K50" s="873"/>
      <c r="L50" s="874"/>
      <c r="M50" s="872" t="str">
        <f>月菜單!M50:P50</f>
        <v>榨菜肉絲湯(醃)</v>
      </c>
      <c r="N50" s="873"/>
      <c r="O50" s="873"/>
      <c r="P50" s="874"/>
      <c r="Q50" s="872" t="str">
        <f>月菜單!Q50:T50</f>
        <v>薑絲海芽湯</v>
      </c>
      <c r="R50" s="873"/>
      <c r="S50" s="873"/>
      <c r="T50" s="874"/>
      <c r="U50" s="5"/>
      <c r="V50" s="5"/>
    </row>
    <row r="51" spans="1:22" ht="2.25" customHeigh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50.1" customHeight="1">
      <c r="A52" s="237" t="s">
        <v>109</v>
      </c>
      <c r="B52" s="238">
        <f>'第五週明細 '!W12</f>
        <v>691.6</v>
      </c>
      <c r="C52" s="238" t="s">
        <v>110</v>
      </c>
      <c r="D52" s="239">
        <f>'第五週明細 '!W8</f>
        <v>22</v>
      </c>
      <c r="E52" s="237" t="s">
        <v>109</v>
      </c>
      <c r="F52" s="247">
        <f>'第五週明細 '!W20</f>
        <v>682.3</v>
      </c>
      <c r="G52" s="238" t="s">
        <v>110</v>
      </c>
      <c r="H52" s="248">
        <f>'第五週明細 '!W16</f>
        <v>23</v>
      </c>
      <c r="I52" s="237" t="s">
        <v>109</v>
      </c>
      <c r="J52" s="247">
        <f>'第五週明細 '!W28</f>
        <v>700.3</v>
      </c>
      <c r="K52" s="238" t="s">
        <v>110</v>
      </c>
      <c r="L52" s="248">
        <f>'第五週明細 '!W24</f>
        <v>23.5</v>
      </c>
      <c r="M52" s="237" t="s">
        <v>109</v>
      </c>
      <c r="N52" s="247">
        <f>'第五週明細 '!W36</f>
        <v>686.8</v>
      </c>
      <c r="O52" s="238" t="s">
        <v>110</v>
      </c>
      <c r="P52" s="248">
        <f>'第五週明細 '!W32</f>
        <v>22</v>
      </c>
      <c r="Q52" s="237" t="s">
        <v>109</v>
      </c>
      <c r="R52" s="247">
        <f>'第五週明細 '!W44</f>
        <v>694.1</v>
      </c>
      <c r="S52" s="238" t="s">
        <v>110</v>
      </c>
      <c r="T52" s="248">
        <f>'第五週明細 '!W40</f>
        <v>22.5</v>
      </c>
      <c r="U52" s="5"/>
      <c r="V52" s="5"/>
    </row>
    <row r="53" spans="1:22" ht="50.1" customHeight="1" thickBot="1">
      <c r="A53" s="244" t="s">
        <v>111</v>
      </c>
      <c r="B53" s="246">
        <f>'第五週明細 '!W6</f>
        <v>96.5</v>
      </c>
      <c r="C53" s="245" t="s">
        <v>3</v>
      </c>
      <c r="D53" s="246">
        <f>'第五週明細 '!W10</f>
        <v>26.9</v>
      </c>
      <c r="E53" s="244" t="s">
        <v>111</v>
      </c>
      <c r="F53" s="250">
        <f>'第五週明細 '!W14</f>
        <v>95.5</v>
      </c>
      <c r="G53" s="245" t="s">
        <v>3</v>
      </c>
      <c r="H53" s="251">
        <f>'第五週明細 '!W18</f>
        <v>26.7</v>
      </c>
      <c r="I53" s="244" t="s">
        <v>111</v>
      </c>
      <c r="J53" s="250">
        <f>'第五週明細 '!W22</f>
        <v>95.5</v>
      </c>
      <c r="K53" s="245" t="s">
        <v>3</v>
      </c>
      <c r="L53" s="250">
        <f>'第五週明細 '!W26</f>
        <v>26.7</v>
      </c>
      <c r="M53" s="244" t="s">
        <v>111</v>
      </c>
      <c r="N53" s="250">
        <f>'第五週明細 '!W30</f>
        <v>95.5</v>
      </c>
      <c r="O53" s="245" t="s">
        <v>3</v>
      </c>
      <c r="P53" s="251">
        <f>'第五週明細 '!W34</f>
        <v>26.7</v>
      </c>
      <c r="Q53" s="244" t="s">
        <v>111</v>
      </c>
      <c r="R53" s="250">
        <f>'第五週明細 '!W38</f>
        <v>95.5</v>
      </c>
      <c r="S53" s="245" t="s">
        <v>3</v>
      </c>
      <c r="T53" s="251">
        <f>'第五週明細 '!W42</f>
        <v>27.4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</mergeCells>
  <phoneticPr fontId="3" type="noConversion"/>
  <conditionalFormatting sqref="K54:K65536 I1:I11 O54:O65536 M1:M11 R1:R1048576 I54:I65536 Q1:Q11 K1:K11 O1:O11 S1:S11 I14:I21 M14:M21 Q14:Q21 K14:K21 O14:O21 S14:S21 Q54:Q65536 I24:I31 M24:M31 Q24:Q31 K24:K31 O24:O31 S24:S31 K34:K41 O34:O41 S34:S41 I34:I41 M34:M41 Q34:Q41 M54:M65536 T1:T1048576 J1:J1048576 L1:L1048576 N1:N1048576 P1:P1048576 I44:I51 M44:M51 Q44:Q51 K44:K51 O44:O51 S44:S51 S54:S65536">
    <cfRule type="cellIs" dxfId="403" priority="2" stopIfTrue="1" operator="equal">
      <formula>0</formula>
    </cfRule>
  </conditionalFormatting>
  <conditionalFormatting sqref="A1:T1048576">
    <cfRule type="cellIs" dxfId="402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17"/>
  <pageSetup paperSize="9" scale="23" fitToWidth="0" orientation="portrait" r:id="rId1"/>
  <headerFooter alignWithMargins="0"/>
  <rowBreaks count="1" manualBreakCount="1">
    <brk id="53" max="2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topLeftCell="A22" zoomScale="25" zoomScaleNormal="25" zoomScaleSheetLayoutView="25" workbookViewId="0">
      <selection activeCell="I15" sqref="I15:K15"/>
    </sheetView>
  </sheetViews>
  <sheetFormatPr defaultColWidth="9" defaultRowHeight="16.5"/>
  <cols>
    <col min="1" max="1" width="22.625" style="6" customWidth="1"/>
    <col min="2" max="2" width="24.625" style="6" customWidth="1"/>
    <col min="3" max="3" width="22.625" style="6" customWidth="1"/>
    <col min="4" max="4" width="24.625" style="6" customWidth="1"/>
    <col min="5" max="5" width="22.625" style="6" customWidth="1"/>
    <col min="6" max="6" width="24.625" style="6" customWidth="1"/>
    <col min="7" max="7" width="22.625" style="6" customWidth="1"/>
    <col min="8" max="8" width="24.625" style="6" customWidth="1"/>
    <col min="9" max="9" width="22.625" style="6" customWidth="1"/>
    <col min="10" max="10" width="24.625" style="6" customWidth="1"/>
    <col min="11" max="11" width="22.625" style="6" customWidth="1"/>
    <col min="12" max="12" width="24.625" style="6" customWidth="1"/>
    <col min="13" max="13" width="22.625" style="6" customWidth="1"/>
    <col min="14" max="14" width="24.625" style="6" customWidth="1"/>
    <col min="15" max="15" width="22.625" style="6" customWidth="1"/>
    <col min="16" max="16" width="24.625" style="6" customWidth="1"/>
    <col min="17" max="17" width="22.625" style="6" customWidth="1"/>
    <col min="18" max="18" width="24.625" style="6" customWidth="1"/>
    <col min="19" max="19" width="22.625" style="6" customWidth="1"/>
    <col min="20" max="20" width="24.625" style="6" customWidth="1"/>
    <col min="21" max="16384" width="9" style="6"/>
  </cols>
  <sheetData>
    <row r="1" spans="1:28" ht="155.1" customHeight="1">
      <c r="A1" s="1" t="str">
        <f>月菜單!A1</f>
        <v>永靖國小-冠成4月菜單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7" t="s">
        <v>112</v>
      </c>
      <c r="P1" s="3"/>
      <c r="Q1" s="4"/>
      <c r="R1" s="4"/>
      <c r="S1" s="2"/>
      <c r="T1" s="2"/>
      <c r="U1" s="5"/>
      <c r="V1" s="5"/>
    </row>
    <row r="2" spans="1:28" ht="13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7" t="s">
        <v>99</v>
      </c>
      <c r="P2" s="7"/>
      <c r="Q2" s="8"/>
      <c r="R2" s="8"/>
      <c r="S2" s="2"/>
      <c r="T2" s="2"/>
      <c r="U2" s="5"/>
      <c r="V2" s="5"/>
    </row>
    <row r="3" spans="1:28" ht="135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80.099999999999994" customHeight="1" thickBot="1">
      <c r="A4" s="875">
        <f>月菜單!A4:D4</f>
        <v>0</v>
      </c>
      <c r="B4" s="876"/>
      <c r="C4" s="876"/>
      <c r="D4" s="877"/>
      <c r="E4" s="875">
        <f>月菜單!E4:H4</f>
        <v>0</v>
      </c>
      <c r="F4" s="876"/>
      <c r="G4" s="876"/>
      <c r="H4" s="877"/>
      <c r="I4" s="875">
        <f>月菜單!I4:L4</f>
        <v>0</v>
      </c>
      <c r="J4" s="876"/>
      <c r="K4" s="876"/>
      <c r="L4" s="877"/>
      <c r="M4" s="875" t="str">
        <f>月菜單!M4:P4</f>
        <v>4月1日(四)</v>
      </c>
      <c r="N4" s="876"/>
      <c r="O4" s="876"/>
      <c r="P4" s="877"/>
      <c r="Q4" s="875" t="str">
        <f>月菜單!Q4:T4</f>
        <v>4月2日(五)</v>
      </c>
      <c r="R4" s="876"/>
      <c r="S4" s="876"/>
      <c r="T4" s="877"/>
      <c r="U4" s="5"/>
      <c r="V4" s="5"/>
    </row>
    <row r="5" spans="1:28" s="13" customFormat="1" ht="92.1" customHeight="1">
      <c r="A5" s="866">
        <f>月菜單!A5:D5</f>
        <v>0</v>
      </c>
      <c r="B5" s="867"/>
      <c r="C5" s="868"/>
      <c r="D5" s="252">
        <f>第一週明細!$D$6</f>
        <v>0</v>
      </c>
      <c r="E5" s="866">
        <f>月菜單!E5:H5</f>
        <v>0</v>
      </c>
      <c r="F5" s="867"/>
      <c r="G5" s="868"/>
      <c r="H5" s="252">
        <f>第一週明細!$D$14</f>
        <v>0</v>
      </c>
      <c r="I5" s="866">
        <f>月菜單!I5:L5</f>
        <v>0</v>
      </c>
      <c r="J5" s="867"/>
      <c r="K5" s="868"/>
      <c r="L5" s="252">
        <f>第一週明細!$D$22</f>
        <v>0</v>
      </c>
      <c r="M5" s="866" t="str">
        <f>月菜單!M5:P5</f>
        <v>地瓜飯</v>
      </c>
      <c r="N5" s="867"/>
      <c r="O5" s="868"/>
      <c r="P5" s="252" t="str">
        <f>第一週明細!$D$30</f>
        <v>白米</v>
      </c>
      <c r="Q5" s="866">
        <f>月菜單!Q5:T5</f>
        <v>0</v>
      </c>
      <c r="R5" s="867"/>
      <c r="S5" s="868"/>
      <c r="T5" s="252">
        <f>第一週明細!$D$38</f>
        <v>0</v>
      </c>
      <c r="U5" s="5"/>
      <c r="V5" s="5"/>
    </row>
    <row r="6" spans="1:28" s="13" customFormat="1" ht="92.1" customHeight="1">
      <c r="A6" s="878">
        <f>月菜單!A6:D6</f>
        <v>0</v>
      </c>
      <c r="B6" s="879"/>
      <c r="C6" s="879"/>
      <c r="D6" s="253">
        <f>第一週明細!$G$6</f>
        <v>0</v>
      </c>
      <c r="E6" s="878">
        <f>月菜單!E6:H6</f>
        <v>0</v>
      </c>
      <c r="F6" s="879"/>
      <c r="G6" s="879"/>
      <c r="H6" s="253">
        <f>第一週明細!$G$14</f>
        <v>0</v>
      </c>
      <c r="I6" s="878">
        <f>月菜單!I6:L6</f>
        <v>0</v>
      </c>
      <c r="J6" s="879"/>
      <c r="K6" s="879"/>
      <c r="L6" s="253">
        <f>第一週明細!$G$22</f>
        <v>0</v>
      </c>
      <c r="M6" s="878" t="str">
        <f>月菜單!M6:P6</f>
        <v>鐵路大排</v>
      </c>
      <c r="N6" s="879"/>
      <c r="O6" s="879"/>
      <c r="P6" s="253" t="str">
        <f>第一週明細!$G$30</f>
        <v>新鮮豬排</v>
      </c>
      <c r="Q6" s="878">
        <f>月菜單!Q6:T6</f>
        <v>0</v>
      </c>
      <c r="R6" s="879"/>
      <c r="S6" s="879"/>
      <c r="T6" s="253">
        <f>第一週明細!$G$38</f>
        <v>0</v>
      </c>
      <c r="U6" s="5"/>
      <c r="V6" s="5"/>
    </row>
    <row r="7" spans="1:28" s="13" customFormat="1" ht="92.1" customHeight="1">
      <c r="A7" s="869">
        <f>月菜單!A7:D7</f>
        <v>0</v>
      </c>
      <c r="B7" s="870"/>
      <c r="C7" s="871"/>
      <c r="D7" s="254">
        <f>第一週明細!$J$6</f>
        <v>0</v>
      </c>
      <c r="E7" s="869">
        <f>月菜單!E7:H7</f>
        <v>0</v>
      </c>
      <c r="F7" s="870"/>
      <c r="G7" s="871"/>
      <c r="H7" s="254">
        <f>第一週明細!$J$14</f>
        <v>0</v>
      </c>
      <c r="I7" s="869">
        <f>月菜單!I7:L7</f>
        <v>0</v>
      </c>
      <c r="J7" s="870"/>
      <c r="K7" s="871"/>
      <c r="L7" s="254">
        <f>第一週明細!$J$22</f>
        <v>0</v>
      </c>
      <c r="M7" s="869" t="str">
        <f>月菜單!M7:P7</f>
        <v>奶香三色</v>
      </c>
      <c r="N7" s="870"/>
      <c r="O7" s="871"/>
      <c r="P7" s="254" t="str">
        <f>第一週明細!$J$30</f>
        <v>新鮮豬絞肉</v>
      </c>
      <c r="Q7" s="869" t="str">
        <f>月菜單!Q7:T7</f>
        <v>清明/兒童節連假</v>
      </c>
      <c r="R7" s="870"/>
      <c r="S7" s="871"/>
      <c r="T7" s="254">
        <f>第一週明細!$J$38</f>
        <v>0</v>
      </c>
      <c r="U7" s="5"/>
      <c r="V7" s="5"/>
    </row>
    <row r="8" spans="1:28" s="13" customFormat="1" ht="92.1" customHeight="1">
      <c r="A8" s="880">
        <f>月菜單!A8:D8</f>
        <v>0</v>
      </c>
      <c r="B8" s="881"/>
      <c r="C8" s="882"/>
      <c r="D8" s="255">
        <f>第一週明細!$M$6</f>
        <v>0</v>
      </c>
      <c r="E8" s="880">
        <f>月菜單!E8:H8</f>
        <v>0</v>
      </c>
      <c r="F8" s="881"/>
      <c r="G8" s="882"/>
      <c r="H8" s="255">
        <f>第一週明細!$M$14</f>
        <v>0</v>
      </c>
      <c r="I8" s="880">
        <f>月菜單!I8:L8</f>
        <v>0</v>
      </c>
      <c r="J8" s="881"/>
      <c r="K8" s="882"/>
      <c r="L8" s="255">
        <f>第一週明細!$M$22</f>
        <v>0</v>
      </c>
      <c r="M8" s="880" t="str">
        <f>月菜單!M8:P8</f>
        <v>白菜年糕</v>
      </c>
      <c r="N8" s="881"/>
      <c r="O8" s="882"/>
      <c r="P8" s="255" t="str">
        <f>第一週明細!$M$30</f>
        <v>大白菜</v>
      </c>
      <c r="Q8" s="880">
        <f>月菜單!Q8:T8</f>
        <v>0</v>
      </c>
      <c r="R8" s="881"/>
      <c r="S8" s="882"/>
      <c r="T8" s="255">
        <f>第一週明細!$M$38</f>
        <v>0</v>
      </c>
      <c r="U8" s="5"/>
      <c r="V8" s="5"/>
    </row>
    <row r="9" spans="1:28" s="13" customFormat="1" ht="92.1" customHeight="1">
      <c r="A9" s="869">
        <f>月菜單!A9:D9</f>
        <v>0</v>
      </c>
      <c r="B9" s="870"/>
      <c r="C9" s="871"/>
      <c r="D9" s="254">
        <f>第一週明細!$P$6</f>
        <v>0</v>
      </c>
      <c r="E9" s="869">
        <f>月菜單!E9:H9</f>
        <v>0</v>
      </c>
      <c r="F9" s="870"/>
      <c r="G9" s="871"/>
      <c r="H9" s="254">
        <f>第一週明細!$P$14</f>
        <v>0</v>
      </c>
      <c r="I9" s="869">
        <f>月菜單!I9:L9</f>
        <v>0</v>
      </c>
      <c r="J9" s="870"/>
      <c r="K9" s="871"/>
      <c r="L9" s="254">
        <f>第一週明細!$P$22</f>
        <v>0</v>
      </c>
      <c r="M9" s="869" t="str">
        <f>月菜單!M9:P9</f>
        <v>深色蔬菜</v>
      </c>
      <c r="N9" s="870"/>
      <c r="O9" s="871"/>
      <c r="P9" s="254" t="str">
        <f>第一週明細!$P$30</f>
        <v>深色蔬菜</v>
      </c>
      <c r="Q9" s="869">
        <f>月菜單!Q9:T9</f>
        <v>0</v>
      </c>
      <c r="R9" s="870"/>
      <c r="S9" s="871"/>
      <c r="T9" s="254">
        <f>第一週明細!$P$38</f>
        <v>0</v>
      </c>
      <c r="U9" s="5"/>
      <c r="V9" s="5"/>
    </row>
    <row r="10" spans="1:28" s="13" customFormat="1" ht="92.1" customHeight="1" thickBot="1">
      <c r="A10" s="872">
        <f>月菜單!A10:D10</f>
        <v>0</v>
      </c>
      <c r="B10" s="873"/>
      <c r="C10" s="874"/>
      <c r="D10" s="256">
        <f>第一週明細!$S$6</f>
        <v>0</v>
      </c>
      <c r="E10" s="872">
        <f>月菜單!E10:H10</f>
        <v>0</v>
      </c>
      <c r="F10" s="873"/>
      <c r="G10" s="874"/>
      <c r="H10" s="256">
        <f>第一週明細!$S$14</f>
        <v>0</v>
      </c>
      <c r="I10" s="872">
        <f>月菜單!I10:L10</f>
        <v>0</v>
      </c>
      <c r="J10" s="873"/>
      <c r="K10" s="874"/>
      <c r="L10" s="256">
        <f>第一週明細!$S$22</f>
        <v>0</v>
      </c>
      <c r="M10" s="872" t="str">
        <f>月菜單!M10:P10</f>
        <v>紫菜湯</v>
      </c>
      <c r="N10" s="873"/>
      <c r="O10" s="874"/>
      <c r="P10" s="256" t="str">
        <f>第一週明細!$S$30</f>
        <v>乾海芽</v>
      </c>
      <c r="Q10" s="872">
        <f>月菜單!Q10:T10</f>
        <v>0</v>
      </c>
      <c r="R10" s="873"/>
      <c r="S10" s="874"/>
      <c r="T10" s="256">
        <f>第一週明細!$S$38</f>
        <v>0</v>
      </c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9.950000000000003" customHeight="1">
      <c r="A12" s="257" t="s">
        <v>113</v>
      </c>
      <c r="B12" s="258">
        <f>月菜單!B12</f>
        <v>0</v>
      </c>
      <c r="C12" s="259" t="s">
        <v>114</v>
      </c>
      <c r="D12" s="260">
        <f>月菜單!D12</f>
        <v>0</v>
      </c>
      <c r="E12" s="257" t="s">
        <v>113</v>
      </c>
      <c r="F12" s="258">
        <f>第一週明細!W20</f>
        <v>0</v>
      </c>
      <c r="G12" s="259" t="s">
        <v>114</v>
      </c>
      <c r="H12" s="260">
        <f>第一週明細!W16</f>
        <v>0</v>
      </c>
      <c r="I12" s="257" t="s">
        <v>113</v>
      </c>
      <c r="J12" s="258">
        <f>第一週明細!W28</f>
        <v>0</v>
      </c>
      <c r="K12" s="259" t="s">
        <v>114</v>
      </c>
      <c r="L12" s="260">
        <f>第一週明細!W24</f>
        <v>0</v>
      </c>
      <c r="M12" s="257" t="s">
        <v>113</v>
      </c>
      <c r="N12" s="258">
        <f>第一週明細!W36</f>
        <v>691.3</v>
      </c>
      <c r="O12" s="259" t="s">
        <v>114</v>
      </c>
      <c r="P12" s="260">
        <f>第一週明細!W32</f>
        <v>22.5</v>
      </c>
      <c r="Q12" s="257" t="s">
        <v>113</v>
      </c>
      <c r="R12" s="258">
        <f>第一週明細!W44</f>
        <v>0</v>
      </c>
      <c r="S12" s="259" t="s">
        <v>114</v>
      </c>
      <c r="T12" s="260">
        <f>第一週明細!W40</f>
        <v>0</v>
      </c>
      <c r="U12" s="5"/>
      <c r="V12" s="5"/>
    </row>
    <row r="13" spans="1:28" ht="39.950000000000003" customHeight="1" thickBot="1">
      <c r="A13" s="261" t="s">
        <v>115</v>
      </c>
      <c r="B13" s="262">
        <f>月菜單!B13</f>
        <v>0</v>
      </c>
      <c r="C13" s="263" t="s">
        <v>3</v>
      </c>
      <c r="D13" s="264">
        <f>月菜單!D13</f>
        <v>0</v>
      </c>
      <c r="E13" s="261" t="s">
        <v>115</v>
      </c>
      <c r="F13" s="262">
        <f>第一週明細!W14</f>
        <v>0</v>
      </c>
      <c r="G13" s="263" t="s">
        <v>116</v>
      </c>
      <c r="H13" s="264">
        <f>第一週明細!W18</f>
        <v>0</v>
      </c>
      <c r="I13" s="261" t="s">
        <v>115</v>
      </c>
      <c r="J13" s="262">
        <f>第一週明細!W22</f>
        <v>0</v>
      </c>
      <c r="K13" s="263" t="s">
        <v>3</v>
      </c>
      <c r="L13" s="264">
        <f>第一週明細!W26</f>
        <v>0</v>
      </c>
      <c r="M13" s="261" t="s">
        <v>115</v>
      </c>
      <c r="N13" s="262">
        <f>第一週明細!W30</f>
        <v>95.5</v>
      </c>
      <c r="O13" s="263" t="s">
        <v>116</v>
      </c>
      <c r="P13" s="264">
        <f>第一週明細!W34</f>
        <v>26.7</v>
      </c>
      <c r="Q13" s="261" t="s">
        <v>115</v>
      </c>
      <c r="R13" s="262">
        <f>第一週明細!W38</f>
        <v>0</v>
      </c>
      <c r="S13" s="263" t="s">
        <v>116</v>
      </c>
      <c r="T13" s="264">
        <f>第一週明細!W42</f>
        <v>0</v>
      </c>
      <c r="U13" s="5"/>
      <c r="V13" s="5"/>
    </row>
    <row r="14" spans="1:28" s="12" customFormat="1" ht="80.099999999999994" customHeight="1" thickBot="1">
      <c r="A14" s="875" t="str">
        <f>月菜單!A14:D14</f>
        <v>4月5日(一)</v>
      </c>
      <c r="B14" s="876"/>
      <c r="C14" s="876"/>
      <c r="D14" s="877"/>
      <c r="E14" s="875" t="str">
        <f>月菜單!E14:H14</f>
        <v>4月6日(二)</v>
      </c>
      <c r="F14" s="876"/>
      <c r="G14" s="876"/>
      <c r="H14" s="877"/>
      <c r="I14" s="875" t="str">
        <f>月菜單!I14:L14</f>
        <v>4月7日(三)</v>
      </c>
      <c r="J14" s="876"/>
      <c r="K14" s="876"/>
      <c r="L14" s="877"/>
      <c r="M14" s="875" t="str">
        <f>月菜單!M14:P14</f>
        <v>4月8日(四)</v>
      </c>
      <c r="N14" s="876"/>
      <c r="O14" s="876"/>
      <c r="P14" s="877"/>
      <c r="Q14" s="875" t="str">
        <f>月菜單!Q14:T14</f>
        <v>4月9日(五)</v>
      </c>
      <c r="R14" s="876"/>
      <c r="S14" s="876"/>
      <c r="T14" s="877"/>
      <c r="U14" s="5"/>
      <c r="V14" s="5"/>
      <c r="AB14" s="12" t="s">
        <v>117</v>
      </c>
    </row>
    <row r="15" spans="1:28" s="13" customFormat="1" ht="95.1" customHeight="1">
      <c r="A15" s="866">
        <f>月菜單!A15:D15</f>
        <v>0</v>
      </c>
      <c r="B15" s="867"/>
      <c r="C15" s="868"/>
      <c r="D15" s="252">
        <f>第二週明細!$D$6</f>
        <v>0</v>
      </c>
      <c r="E15" s="866" t="str">
        <f>月菜單!E15:H15</f>
        <v>糙米飯</v>
      </c>
      <c r="F15" s="867"/>
      <c r="G15" s="868"/>
      <c r="H15" s="252" t="str">
        <f>第二週明細!$D$14</f>
        <v>白米</v>
      </c>
      <c r="I15" s="866" t="str">
        <f>月菜單!I15:L15</f>
        <v>白米飯</v>
      </c>
      <c r="J15" s="867"/>
      <c r="K15" s="868"/>
      <c r="L15" s="252" t="str">
        <f>第二週明細!$D$22</f>
        <v>白米</v>
      </c>
      <c r="M15" s="866" t="str">
        <f>月菜單!M15:P15</f>
        <v>地瓜飯</v>
      </c>
      <c r="N15" s="867"/>
      <c r="O15" s="868"/>
      <c r="P15" s="252" t="str">
        <f>第二週明細!$D$30</f>
        <v>白米</v>
      </c>
      <c r="Q15" s="866" t="str">
        <f>月菜單!Q15:T15</f>
        <v>熱炒烏龍麵</v>
      </c>
      <c r="R15" s="867"/>
      <c r="S15" s="868"/>
      <c r="T15" s="252" t="str">
        <f>第二週明細!$D$38</f>
        <v>烏龍麵</v>
      </c>
      <c r="U15" s="5"/>
      <c r="V15" s="5"/>
    </row>
    <row r="16" spans="1:28" s="13" customFormat="1" ht="95.1" customHeight="1">
      <c r="A16" s="878">
        <f>月菜單!A16:D16</f>
        <v>0</v>
      </c>
      <c r="B16" s="879"/>
      <c r="C16" s="879"/>
      <c r="D16" s="253">
        <f>第二週明細!$G$6</f>
        <v>0</v>
      </c>
      <c r="E16" s="878" t="str">
        <f>月菜單!E16:H16</f>
        <v>壽喜豬肉</v>
      </c>
      <c r="F16" s="879"/>
      <c r="G16" s="879"/>
      <c r="H16" s="253" t="str">
        <f>第二週明細!$G$14</f>
        <v>生鮮豬肉</v>
      </c>
      <c r="I16" s="878" t="str">
        <f>月菜單!I16:L16</f>
        <v>卡啦雞腿排(炸)</v>
      </c>
      <c r="J16" s="879"/>
      <c r="K16" s="879"/>
      <c r="L16" s="253" t="str">
        <f>第二週明細!$G$22</f>
        <v>新鮮雞排</v>
      </c>
      <c r="M16" s="878" t="str">
        <f>月菜單!M16:P16</f>
        <v>照燒豬排</v>
      </c>
      <c r="N16" s="879"/>
      <c r="O16" s="879"/>
      <c r="P16" s="253" t="str">
        <f>第二週明細!$G$30</f>
        <v>新鮮豬排</v>
      </c>
      <c r="Q16" s="878" t="str">
        <f>月菜單!Q16:T16</f>
        <v>日式照燒雞翅</v>
      </c>
      <c r="R16" s="879"/>
      <c r="S16" s="879"/>
      <c r="T16" s="253" t="str">
        <f>第二週明細!$G$38</f>
        <v>新鮮雞翅</v>
      </c>
      <c r="U16" s="5"/>
      <c r="V16" s="5"/>
    </row>
    <row r="17" spans="1:32" s="13" customFormat="1" ht="95.1" customHeight="1">
      <c r="A17" s="869" t="str">
        <f>月菜單!A17:D17</f>
        <v>清明/兒童節連假</v>
      </c>
      <c r="B17" s="870"/>
      <c r="C17" s="871"/>
      <c r="D17" s="254">
        <f>第二週明細!$J$6</f>
        <v>0</v>
      </c>
      <c r="E17" s="869" t="str">
        <f>月菜單!E17:H17</f>
        <v>芹香貢丸片</v>
      </c>
      <c r="F17" s="870"/>
      <c r="G17" s="871"/>
      <c r="H17" s="254" t="str">
        <f>第二週明細!$J$14</f>
        <v>貢丸片</v>
      </c>
      <c r="I17" s="869" t="str">
        <f>月菜單!I17:L17</f>
        <v>紅蔥肉醬</v>
      </c>
      <c r="J17" s="870"/>
      <c r="K17" s="871"/>
      <c r="L17" s="254" t="str">
        <f>第二週明細!$J$22</f>
        <v>新鮮豬絞肉</v>
      </c>
      <c r="M17" s="869" t="str">
        <f>月菜單!M17:P17</f>
        <v>日式炊蛋</v>
      </c>
      <c r="N17" s="870"/>
      <c r="O17" s="871"/>
      <c r="P17" s="254" t="str">
        <f>第二週明細!$J$30</f>
        <v>新鮮雞蛋</v>
      </c>
      <c r="Q17" s="869" t="str">
        <f>月菜單!Q17:T17</f>
        <v>魚丁拚山藥捲(海炸加)</v>
      </c>
      <c r="R17" s="870"/>
      <c r="S17" s="871"/>
      <c r="T17" s="254" t="str">
        <f>第二週明細!$J$38</f>
        <v>山藥捲</v>
      </c>
      <c r="U17" s="5"/>
      <c r="V17" s="5"/>
    </row>
    <row r="18" spans="1:32" s="13" customFormat="1" ht="95.1" customHeight="1">
      <c r="A18" s="880">
        <f>月菜單!A18:D18</f>
        <v>0</v>
      </c>
      <c r="B18" s="881"/>
      <c r="C18" s="882"/>
      <c r="D18" s="255">
        <f>第二週明細!$M$6</f>
        <v>0</v>
      </c>
      <c r="E18" s="880" t="str">
        <f>月菜單!E18:H18</f>
        <v>紅絲炒蛋</v>
      </c>
      <c r="F18" s="881"/>
      <c r="G18" s="882"/>
      <c r="H18" s="255" t="str">
        <f>第二週明細!$M$14</f>
        <v>雞蛋</v>
      </c>
      <c r="I18" s="880" t="str">
        <f>月菜單!I18:L18</f>
        <v>鳥蛋什錦(豆)</v>
      </c>
      <c r="J18" s="881"/>
      <c r="K18" s="882"/>
      <c r="L18" s="255" t="str">
        <f>第二週明細!$M$22</f>
        <v>生鮮筍子</v>
      </c>
      <c r="M18" s="880" t="str">
        <f>月菜單!M18:P18</f>
        <v>起司焗洋芋</v>
      </c>
      <c r="N18" s="881"/>
      <c r="O18" s="882"/>
      <c r="P18" s="255" t="str">
        <f>第二週明細!$M$30</f>
        <v>馬鈴薯</v>
      </c>
      <c r="Q18" s="880" t="str">
        <f>月菜單!Q18:T18</f>
        <v>香滷米血(冷)</v>
      </c>
      <c r="R18" s="881"/>
      <c r="S18" s="882"/>
      <c r="T18" s="255" t="str">
        <f>第二週明細!$M$38</f>
        <v>米血</v>
      </c>
    </row>
    <row r="19" spans="1:32" s="13" customFormat="1" ht="95.1" customHeight="1">
      <c r="A19" s="869">
        <f>月菜單!A19:D19</f>
        <v>0</v>
      </c>
      <c r="B19" s="870"/>
      <c r="C19" s="871"/>
      <c r="D19" s="254">
        <f>第二週明細!$P$6</f>
        <v>0</v>
      </c>
      <c r="E19" s="869" t="str">
        <f>月菜單!E19:H19</f>
        <v>深色蔬菜</v>
      </c>
      <c r="F19" s="870"/>
      <c r="G19" s="871"/>
      <c r="H19" s="254" t="str">
        <f>第二週明細!$P$14</f>
        <v>深色蔬菜</v>
      </c>
      <c r="I19" s="869" t="str">
        <f>月菜單!I19:L19</f>
        <v>淺色蔬菜</v>
      </c>
      <c r="J19" s="870"/>
      <c r="K19" s="871"/>
      <c r="L19" s="254" t="str">
        <f>第二週明細!$P$22</f>
        <v>淺色蔬菜</v>
      </c>
      <c r="M19" s="869" t="str">
        <f>月菜單!M19:P19</f>
        <v>深色蔬菜</v>
      </c>
      <c r="N19" s="870"/>
      <c r="O19" s="871"/>
      <c r="P19" s="254" t="str">
        <f>第二週明細!$P$30</f>
        <v>深色蔬菜</v>
      </c>
      <c r="Q19" s="869" t="str">
        <f>月菜單!Q19:T19</f>
        <v>淺色蔬菜</v>
      </c>
      <c r="R19" s="870"/>
      <c r="S19" s="871"/>
      <c r="T19" s="254" t="str">
        <f>第二週明細!$P$38</f>
        <v>淺色蔬菜</v>
      </c>
    </row>
    <row r="20" spans="1:32" s="13" customFormat="1" ht="95.1" customHeight="1" thickBot="1">
      <c r="A20" s="872">
        <f>月菜單!A20:D20</f>
        <v>0</v>
      </c>
      <c r="B20" s="873"/>
      <c r="C20" s="874"/>
      <c r="D20" s="256">
        <f>第二週明細!$S$6</f>
        <v>0</v>
      </c>
      <c r="E20" s="872" t="str">
        <f>月菜單!E20:H20</f>
        <v>白玉鮮菇湯</v>
      </c>
      <c r="F20" s="873"/>
      <c r="G20" s="874"/>
      <c r="H20" s="256" t="str">
        <f>第二週明細!$S$14</f>
        <v>白蘿蔔</v>
      </c>
      <c r="I20" s="872" t="str">
        <f>月菜單!I20:L20</f>
        <v>豬血湯</v>
      </c>
      <c r="J20" s="873"/>
      <c r="K20" s="874"/>
      <c r="L20" s="256" t="str">
        <f>第二週明細!$S$22</f>
        <v>豬血</v>
      </c>
      <c r="M20" s="872" t="str">
        <f>月菜單!M20:P20</f>
        <v>味噌豆腐湯(豆)</v>
      </c>
      <c r="N20" s="873"/>
      <c r="O20" s="874"/>
      <c r="P20" s="256" t="str">
        <f>第二週明細!$S$30</f>
        <v>非基改豆腐</v>
      </c>
      <c r="Q20" s="872" t="str">
        <f>月菜單!Q20:T20</f>
        <v>蛋花湯</v>
      </c>
      <c r="R20" s="873"/>
      <c r="S20" s="874"/>
      <c r="T20" s="256" t="str">
        <f>第二週明細!$S$38</f>
        <v>大白菜</v>
      </c>
    </row>
    <row r="21" spans="1:32" ht="1.5" customHeight="1" thickBot="1">
      <c r="A21" s="14" t="s">
        <v>6</v>
      </c>
      <c r="B21" s="15"/>
      <c r="C21" s="15" t="s">
        <v>1</v>
      </c>
      <c r="D21" s="16" t="str">
        <f>第一週明細!W17</f>
        <v>蛋白質：</v>
      </c>
      <c r="E21" s="17"/>
      <c r="F21" s="18"/>
      <c r="G21" s="18"/>
      <c r="H21" s="19"/>
      <c r="I21" s="20"/>
      <c r="J21" s="21"/>
      <c r="K21" s="21"/>
      <c r="L21" s="22"/>
      <c r="M21" s="20"/>
      <c r="N21" s="21"/>
      <c r="O21" s="21"/>
      <c r="P21" s="22"/>
      <c r="Q21" s="20" t="s">
        <v>118</v>
      </c>
      <c r="R21" s="21"/>
      <c r="S21" s="21"/>
      <c r="T21" s="22"/>
      <c r="U21" s="13"/>
      <c r="V21" s="13"/>
      <c r="W21" s="13"/>
      <c r="X21" s="13"/>
      <c r="Y21" s="13"/>
    </row>
    <row r="22" spans="1:32" s="249" customFormat="1" ht="39.950000000000003" customHeight="1">
      <c r="A22" s="257" t="s">
        <v>119</v>
      </c>
      <c r="B22" s="258">
        <f>第二週明細!W12</f>
        <v>0</v>
      </c>
      <c r="C22" s="259" t="s">
        <v>120</v>
      </c>
      <c r="D22" s="260">
        <f>第二週明細!W8</f>
        <v>0</v>
      </c>
      <c r="E22" s="257" t="s">
        <v>119</v>
      </c>
      <c r="F22" s="258">
        <f>第二週明細!W20</f>
        <v>686.8</v>
      </c>
      <c r="G22" s="259" t="s">
        <v>120</v>
      </c>
      <c r="H22" s="260">
        <f>第二週明細!W16</f>
        <v>23</v>
      </c>
      <c r="I22" s="257" t="s">
        <v>119</v>
      </c>
      <c r="J22" s="258">
        <f>第二週明細!W28</f>
        <v>691.3</v>
      </c>
      <c r="K22" s="259" t="s">
        <v>120</v>
      </c>
      <c r="L22" s="260">
        <f>第二週明細!W24</f>
        <v>22.5</v>
      </c>
      <c r="M22" s="257" t="s">
        <v>119</v>
      </c>
      <c r="N22" s="258">
        <f>第二週明細!W36</f>
        <v>686.8</v>
      </c>
      <c r="O22" s="259" t="s">
        <v>120</v>
      </c>
      <c r="P22" s="260">
        <f>第二週明細!W32</f>
        <v>22</v>
      </c>
      <c r="Q22" s="257" t="s">
        <v>119</v>
      </c>
      <c r="R22" s="258">
        <f>第二週明細!W44</f>
        <v>682.3</v>
      </c>
      <c r="S22" s="259" t="s">
        <v>120</v>
      </c>
      <c r="T22" s="260">
        <f>第二週明細!W40</f>
        <v>21.5</v>
      </c>
    </row>
    <row r="23" spans="1:32" s="249" customFormat="1" ht="39.950000000000003" customHeight="1" thickBot="1">
      <c r="A23" s="261" t="s">
        <v>121</v>
      </c>
      <c r="B23" s="262">
        <f>第二週明細!W6</f>
        <v>0</v>
      </c>
      <c r="C23" s="263" t="s">
        <v>3</v>
      </c>
      <c r="D23" s="264">
        <f>第二週明細!W10</f>
        <v>0</v>
      </c>
      <c r="E23" s="261" t="s">
        <v>121</v>
      </c>
      <c r="F23" s="262">
        <f>第二週明細!W14</f>
        <v>95.5</v>
      </c>
      <c r="G23" s="263" t="s">
        <v>122</v>
      </c>
      <c r="H23" s="264">
        <f>第二週明細!W18</f>
        <v>26.7</v>
      </c>
      <c r="I23" s="261" t="s">
        <v>121</v>
      </c>
      <c r="J23" s="262">
        <f>第二週明細!W22</f>
        <v>95.5</v>
      </c>
      <c r="K23" s="263" t="s">
        <v>3</v>
      </c>
      <c r="L23" s="264">
        <f>第二週明細!W26</f>
        <v>26.7</v>
      </c>
      <c r="M23" s="261" t="s">
        <v>121</v>
      </c>
      <c r="N23" s="262">
        <f>第二週明細!W30</f>
        <v>95.5</v>
      </c>
      <c r="O23" s="263" t="s">
        <v>122</v>
      </c>
      <c r="P23" s="264">
        <f>第二週明細!W34</f>
        <v>26.7</v>
      </c>
      <c r="Q23" s="261" t="s">
        <v>121</v>
      </c>
      <c r="R23" s="262">
        <f>第二週明細!W38</f>
        <v>95.5</v>
      </c>
      <c r="S23" s="263" t="s">
        <v>122</v>
      </c>
      <c r="T23" s="264">
        <f>第二週明細!W42</f>
        <v>26.7</v>
      </c>
    </row>
    <row r="24" spans="1:32" s="12" customFormat="1" ht="75" customHeight="1" thickBot="1">
      <c r="A24" s="875" t="str">
        <f>月菜單!A24:D24</f>
        <v>4月12日(一)</v>
      </c>
      <c r="B24" s="876"/>
      <c r="C24" s="876"/>
      <c r="D24" s="877"/>
      <c r="E24" s="875" t="str">
        <f>月菜單!E24:H24</f>
        <v>4月13日(二)</v>
      </c>
      <c r="F24" s="876"/>
      <c r="G24" s="876"/>
      <c r="H24" s="877"/>
      <c r="I24" s="875" t="str">
        <f>月菜單!I24:L24</f>
        <v>4月14日(三)</v>
      </c>
      <c r="J24" s="876"/>
      <c r="K24" s="876"/>
      <c r="L24" s="877"/>
      <c r="M24" s="875" t="str">
        <f>月菜單!M24:P24</f>
        <v>4月15日(四)</v>
      </c>
      <c r="N24" s="876"/>
      <c r="O24" s="876"/>
      <c r="P24" s="877"/>
      <c r="Q24" s="875" t="str">
        <f>月菜單!Q24:T24</f>
        <v>4月16日(五)</v>
      </c>
      <c r="R24" s="876"/>
      <c r="S24" s="876"/>
      <c r="T24" s="877"/>
      <c r="U24" s="5"/>
      <c r="V24" s="5"/>
    </row>
    <row r="25" spans="1:32" s="13" customFormat="1" ht="92.1" customHeight="1">
      <c r="A25" s="866" t="str">
        <f>月菜單!A25:D25</f>
        <v>白米飯</v>
      </c>
      <c r="B25" s="867"/>
      <c r="C25" s="868"/>
      <c r="D25" s="252" t="str">
        <f>第三週明細!$D$6</f>
        <v>白米</v>
      </c>
      <c r="E25" s="866" t="str">
        <f>月菜單!E25:H25</f>
        <v>五穀飯</v>
      </c>
      <c r="F25" s="867"/>
      <c r="G25" s="868"/>
      <c r="H25" s="252" t="str">
        <f>第三週明細!$D$14</f>
        <v>白米</v>
      </c>
      <c r="I25" s="866" t="str">
        <f>月菜單!I25:L25</f>
        <v>白米飯</v>
      </c>
      <c r="J25" s="867"/>
      <c r="K25" s="868"/>
      <c r="L25" s="252" t="str">
        <f>第三週明細!$D$22</f>
        <v>白米</v>
      </c>
      <c r="M25" s="866" t="str">
        <f>月菜單!M25:P25</f>
        <v>地瓜飯</v>
      </c>
      <c r="N25" s="867"/>
      <c r="O25" s="868"/>
      <c r="P25" s="252" t="str">
        <f>第三週明細!$D$30</f>
        <v>白米</v>
      </c>
      <c r="Q25" s="866" t="str">
        <f>月菜單!Q25:T25</f>
        <v>高麗菜炒飯</v>
      </c>
      <c r="R25" s="867"/>
      <c r="S25" s="868"/>
      <c r="T25" s="252" t="str">
        <f>第四週明細!$D$38</f>
        <v>板條</v>
      </c>
      <c r="U25" s="5"/>
      <c r="V25" s="5"/>
    </row>
    <row r="26" spans="1:32" s="13" customFormat="1" ht="92.1" customHeight="1">
      <c r="A26" s="878" t="str">
        <f>月菜單!A26:D26</f>
        <v>蔥燒豬里肌</v>
      </c>
      <c r="B26" s="879"/>
      <c r="C26" s="879"/>
      <c r="D26" s="253" t="str">
        <f>第三週明細!$G$6</f>
        <v>新鮮豬里肌</v>
      </c>
      <c r="E26" s="878" t="str">
        <f>月菜單!E26:H26</f>
        <v>匈牙利燉肉</v>
      </c>
      <c r="F26" s="879"/>
      <c r="G26" s="879"/>
      <c r="H26" s="253" t="str">
        <f>第三週明細!$G$14</f>
        <v>生鮮豬肉丁</v>
      </c>
      <c r="I26" s="878" t="str">
        <f>月菜單!I26:L26</f>
        <v>鹽酥雞(炸)</v>
      </c>
      <c r="J26" s="879"/>
      <c r="K26" s="879"/>
      <c r="L26" s="253" t="str">
        <f>第三週明細!$G$22</f>
        <v>新鮮雞肉</v>
      </c>
      <c r="M26" s="878" t="str">
        <f>月菜單!M26:P26</f>
        <v>京醬大排</v>
      </c>
      <c r="N26" s="879"/>
      <c r="O26" s="879"/>
      <c r="P26" s="253" t="str">
        <f>第三週明細!$G$30</f>
        <v>新鮮豬肉</v>
      </c>
      <c r="Q26" s="878" t="str">
        <f>月菜單!Q26:T26</f>
        <v>板烤雞排</v>
      </c>
      <c r="R26" s="879"/>
      <c r="S26" s="879"/>
      <c r="T26" s="253" t="str">
        <f>第四週明細!$G$38</f>
        <v>新鮮雞腿</v>
      </c>
      <c r="U26" s="5"/>
      <c r="V26" s="5"/>
    </row>
    <row r="27" spans="1:32" s="13" customFormat="1" ht="92.1" customHeight="1">
      <c r="A27" s="869" t="str">
        <f>月菜單!A27:D27</f>
        <v>甜心唐揚雞丁</v>
      </c>
      <c r="B27" s="870"/>
      <c r="C27" s="871"/>
      <c r="D27" s="254" t="str">
        <f>第三週明細!$J$6</f>
        <v>新鮮雞丁</v>
      </c>
      <c r="E27" s="869" t="str">
        <f>月菜單!E27:H27</f>
        <v>筍香羹</v>
      </c>
      <c r="F27" s="870"/>
      <c r="G27" s="871"/>
      <c r="H27" s="254" t="str">
        <f>第三週明細!$J$14</f>
        <v>新鮮筍子</v>
      </c>
      <c r="I27" s="869" t="str">
        <f>月菜單!I27:L27</f>
        <v>飄香滷蛋</v>
      </c>
      <c r="J27" s="870"/>
      <c r="K27" s="871"/>
      <c r="L27" s="254" t="str">
        <f>第三週明細!$J$22</f>
        <v>新鮮雞蛋</v>
      </c>
      <c r="M27" s="869" t="str">
        <f>月菜單!M27:P27</f>
        <v>泰式魚條(海)</v>
      </c>
      <c r="N27" s="870"/>
      <c r="O27" s="871"/>
      <c r="P27" s="254" t="e">
        <f>第三週明細!#REF!</f>
        <v>#REF!</v>
      </c>
      <c r="Q27" s="869" t="str">
        <f>月菜單!Q27:T27</f>
        <v>炸蔬菜天婦羅(炸)</v>
      </c>
      <c r="R27" s="870"/>
      <c r="S27" s="871"/>
      <c r="T27" s="254" t="str">
        <f>第四週明細!$J$38</f>
        <v>新鮮魚丁</v>
      </c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92.1" customHeight="1">
      <c r="A28" s="880" t="str">
        <f>月菜單!A28:D28</f>
        <v>白菜滷</v>
      </c>
      <c r="B28" s="881"/>
      <c r="C28" s="882"/>
      <c r="D28" s="255" t="str">
        <f>第三週明細!$M$6</f>
        <v>大白菜</v>
      </c>
      <c r="E28" s="880" t="str">
        <f>月菜單!E28:H28</f>
        <v>花枝排(海加)</v>
      </c>
      <c r="F28" s="881"/>
      <c r="G28" s="882"/>
      <c r="H28" s="255" t="str">
        <f>第三週明細!$M$14</f>
        <v>花枝排</v>
      </c>
      <c r="I28" s="880" t="str">
        <f>月菜單!I28:L28</f>
        <v>白玉彩繪</v>
      </c>
      <c r="J28" s="881"/>
      <c r="K28" s="882"/>
      <c r="L28" s="255" t="str">
        <f>第三週明細!$M$22</f>
        <v>白蘿蔔</v>
      </c>
      <c r="M28" s="880" t="str">
        <f>月菜單!M28:P28</f>
        <v>鹹豬肉豆干(豆加)</v>
      </c>
      <c r="N28" s="881"/>
      <c r="O28" s="882"/>
      <c r="P28" s="255" t="str">
        <f>第三週明細!$M$30</f>
        <v>鹹豬肉</v>
      </c>
      <c r="Q28" s="880" t="str">
        <f>月菜單!Q28:T28</f>
        <v>烤饅頭(冷)</v>
      </c>
      <c r="R28" s="881"/>
      <c r="S28" s="882"/>
      <c r="T28" s="255" t="str">
        <f>第四週明細!$M$38</f>
        <v>青花椰菜</v>
      </c>
      <c r="U28" s="5"/>
      <c r="V28" s="5"/>
    </row>
    <row r="29" spans="1:32" s="13" customFormat="1" ht="92.1" customHeight="1">
      <c r="A29" s="869" t="str">
        <f>月菜單!A29:D29</f>
        <v>深色蔬菜</v>
      </c>
      <c r="B29" s="870"/>
      <c r="C29" s="871"/>
      <c r="D29" s="254" t="str">
        <f>第三週明細!$P$6</f>
        <v>深色蔬菜</v>
      </c>
      <c r="E29" s="869" t="str">
        <f>月菜單!E29:H29</f>
        <v>淺色蔬菜</v>
      </c>
      <c r="F29" s="870"/>
      <c r="G29" s="871"/>
      <c r="H29" s="254" t="str">
        <f>第三週明細!$P$14</f>
        <v>淺色蔬菜</v>
      </c>
      <c r="I29" s="869" t="str">
        <f>月菜單!I29:L29</f>
        <v>深色蔬菜</v>
      </c>
      <c r="J29" s="870"/>
      <c r="K29" s="871"/>
      <c r="L29" s="254" t="str">
        <f>第三週明細!$P$22</f>
        <v>深色蔬菜</v>
      </c>
      <c r="M29" s="869" t="str">
        <f>月菜單!M29:P29</f>
        <v>深色蔬菜</v>
      </c>
      <c r="N29" s="870"/>
      <c r="O29" s="871"/>
      <c r="P29" s="254" t="str">
        <f>第三週明細!$P$30</f>
        <v>深色蔬菜</v>
      </c>
      <c r="Q29" s="869" t="str">
        <f>月菜單!Q29:T29</f>
        <v>淺色蔬菜</v>
      </c>
      <c r="R29" s="870"/>
      <c r="S29" s="871"/>
      <c r="T29" s="254" t="str">
        <f>第四週明細!$P$38</f>
        <v>淺色蔬菜</v>
      </c>
      <c r="U29" s="5"/>
      <c r="V29" s="5"/>
    </row>
    <row r="30" spans="1:32" s="13" customFormat="1" ht="92.1" customHeight="1" thickBot="1">
      <c r="A30" s="872" t="str">
        <f>月菜單!A30:D30</f>
        <v>蘿蔔湯</v>
      </c>
      <c r="B30" s="873"/>
      <c r="C30" s="874"/>
      <c r="D30" s="256" t="str">
        <f>第三週明細!$S$6</f>
        <v>蘿蔔</v>
      </c>
      <c r="E30" s="872" t="str">
        <f>月菜單!E30:H30</f>
        <v>酸辣湯</v>
      </c>
      <c r="F30" s="873"/>
      <c r="G30" s="874"/>
      <c r="H30" s="256" t="str">
        <f>第三週明細!$S$14</f>
        <v>非基改豆腐</v>
      </c>
      <c r="I30" s="872" t="str">
        <f>月菜單!I30:L30</f>
        <v>薑絲冬瓜湯</v>
      </c>
      <c r="J30" s="873"/>
      <c r="K30" s="874"/>
      <c r="L30" s="256" t="str">
        <f>第三週明細!$S$22</f>
        <v>冬瓜</v>
      </c>
      <c r="M30" s="872" t="str">
        <f>月菜單!M30:P30</f>
        <v>日式味噌湯</v>
      </c>
      <c r="N30" s="873"/>
      <c r="O30" s="874"/>
      <c r="P30" s="256" t="str">
        <f>第三週明細!$S$30</f>
        <v>味噌</v>
      </c>
      <c r="Q30" s="872" t="str">
        <f>月菜單!Q30:T30</f>
        <v>薑絲紫菜湯</v>
      </c>
      <c r="R30" s="873"/>
      <c r="S30" s="874"/>
      <c r="T30" s="256" t="str">
        <f>第四週明細!$S$38</f>
        <v>白蘿蔔</v>
      </c>
      <c r="U30" s="5"/>
      <c r="V30" s="5"/>
    </row>
    <row r="31" spans="1:32" ht="2.25" customHeight="1" thickBot="1">
      <c r="A31" s="14"/>
      <c r="B31" s="15"/>
      <c r="C31" s="15"/>
      <c r="D31" s="16"/>
      <c r="E31" s="17"/>
      <c r="F31" s="18"/>
      <c r="G31" s="18"/>
      <c r="H31" s="19"/>
      <c r="I31" s="20"/>
      <c r="J31" s="21"/>
      <c r="K31" s="21"/>
      <c r="L31" s="22"/>
      <c r="M31" s="20"/>
      <c r="N31" s="21"/>
      <c r="O31" s="21"/>
      <c r="P31" s="22"/>
      <c r="Q31" s="20"/>
      <c r="R31" s="21"/>
      <c r="S31" s="21"/>
      <c r="T31" s="22"/>
      <c r="U31" s="5"/>
      <c r="V31" s="5"/>
    </row>
    <row r="32" spans="1:32" ht="39.950000000000003" customHeight="1">
      <c r="A32" s="257" t="s">
        <v>100</v>
      </c>
      <c r="B32" s="258">
        <f>第三週明細!W12</f>
        <v>687.1</v>
      </c>
      <c r="C32" s="259" t="s">
        <v>101</v>
      </c>
      <c r="D32" s="260">
        <f>第三週明細!W8</f>
        <v>21.5</v>
      </c>
      <c r="E32" s="257" t="s">
        <v>100</v>
      </c>
      <c r="F32" s="258">
        <f>第三週明細!W20</f>
        <v>682.6</v>
      </c>
      <c r="G32" s="259" t="s">
        <v>101</v>
      </c>
      <c r="H32" s="260">
        <f>第三週明細!W16</f>
        <v>23</v>
      </c>
      <c r="I32" s="257" t="s">
        <v>100</v>
      </c>
      <c r="J32" s="258">
        <f>第三週明細!W28</f>
        <v>700.6</v>
      </c>
      <c r="K32" s="259" t="s">
        <v>101</v>
      </c>
      <c r="L32" s="260">
        <f>第三週明細!W24</f>
        <v>23</v>
      </c>
      <c r="M32" s="257" t="s">
        <v>100</v>
      </c>
      <c r="N32" s="258">
        <v>735</v>
      </c>
      <c r="O32" s="259" t="s">
        <v>101</v>
      </c>
      <c r="P32" s="260" t="s">
        <v>8</v>
      </c>
      <c r="Q32" s="257" t="s">
        <v>100</v>
      </c>
      <c r="R32" s="258">
        <f>第三週明細!W44</f>
        <v>696.5</v>
      </c>
      <c r="S32" s="259" t="s">
        <v>101</v>
      </c>
      <c r="T32" s="260">
        <f>第三週明細!W40</f>
        <v>22.5</v>
      </c>
      <c r="U32" s="5"/>
      <c r="V32" s="5"/>
    </row>
    <row r="33" spans="1:22" ht="39.950000000000003" customHeight="1" thickBot="1">
      <c r="A33" s="261" t="s">
        <v>102</v>
      </c>
      <c r="B33" s="262">
        <f>第三週明細!W6</f>
        <v>96.5</v>
      </c>
      <c r="C33" s="263" t="s">
        <v>3</v>
      </c>
      <c r="D33" s="264">
        <f>第三週明細!W10</f>
        <v>26.9</v>
      </c>
      <c r="E33" s="261" t="s">
        <v>102</v>
      </c>
      <c r="F33" s="262">
        <f>第三週明細!W14</f>
        <v>96.5</v>
      </c>
      <c r="G33" s="263" t="s">
        <v>123</v>
      </c>
      <c r="H33" s="264">
        <f>第三週明細!W18</f>
        <v>26.9</v>
      </c>
      <c r="I33" s="261" t="s">
        <v>102</v>
      </c>
      <c r="J33" s="262">
        <f>第三週明細!W22</f>
        <v>96.5</v>
      </c>
      <c r="K33" s="263" t="s">
        <v>3</v>
      </c>
      <c r="L33" s="264">
        <f>第三週明細!W26</f>
        <v>26.9</v>
      </c>
      <c r="M33" s="261" t="s">
        <v>102</v>
      </c>
      <c r="N33" s="262">
        <v>103</v>
      </c>
      <c r="O33" s="263" t="s">
        <v>123</v>
      </c>
      <c r="P33" s="264" t="s">
        <v>9</v>
      </c>
      <c r="Q33" s="261" t="s">
        <v>102</v>
      </c>
      <c r="R33" s="262">
        <f>第三週明細!W38</f>
        <v>96.5</v>
      </c>
      <c r="S33" s="263" t="s">
        <v>123</v>
      </c>
      <c r="T33" s="264">
        <f>第三週明細!W42</f>
        <v>27</v>
      </c>
      <c r="U33" s="5"/>
      <c r="V33" s="5"/>
    </row>
    <row r="34" spans="1:22" s="12" customFormat="1" ht="80.099999999999994" customHeight="1" thickBot="1">
      <c r="A34" s="875" t="str">
        <f>月菜單!A34:D34</f>
        <v>4月19日(一)</v>
      </c>
      <c r="B34" s="876"/>
      <c r="C34" s="876"/>
      <c r="D34" s="877"/>
      <c r="E34" s="875" t="str">
        <f>月菜單!E34:H34</f>
        <v>4月20日(二)</v>
      </c>
      <c r="F34" s="876"/>
      <c r="G34" s="876"/>
      <c r="H34" s="877"/>
      <c r="I34" s="875" t="str">
        <f>月菜單!I34:L34</f>
        <v>4月21日(三)</v>
      </c>
      <c r="J34" s="876"/>
      <c r="K34" s="876"/>
      <c r="L34" s="877"/>
      <c r="M34" s="875" t="str">
        <f>月菜單!M34:P34</f>
        <v>4月22日(四)</v>
      </c>
      <c r="N34" s="876"/>
      <c r="O34" s="876"/>
      <c r="P34" s="877"/>
      <c r="Q34" s="875" t="str">
        <f>月菜單!Q34:T34</f>
        <v>4月23日(五)</v>
      </c>
      <c r="R34" s="876"/>
      <c r="S34" s="876"/>
      <c r="T34" s="877"/>
      <c r="U34" s="5"/>
      <c r="V34" s="5"/>
    </row>
    <row r="35" spans="1:22" s="13" customFormat="1" ht="95.1" customHeight="1">
      <c r="A35" s="866" t="str">
        <f>月菜單!A35:D35</f>
        <v>白米飯</v>
      </c>
      <c r="B35" s="867"/>
      <c r="C35" s="868"/>
      <c r="D35" s="252" t="str">
        <f>第四週明細!$D$6</f>
        <v>白米</v>
      </c>
      <c r="E35" s="866" t="str">
        <f>月菜單!E35:H35</f>
        <v>紫米飯</v>
      </c>
      <c r="F35" s="867"/>
      <c r="G35" s="868"/>
      <c r="H35" s="252" t="str">
        <f>第四週明細!$D$14</f>
        <v>白米</v>
      </c>
      <c r="I35" s="866" t="str">
        <f>月菜單!I35:L35</f>
        <v>白米飯</v>
      </c>
      <c r="J35" s="867"/>
      <c r="K35" s="868"/>
      <c r="L35" s="252" t="str">
        <f>第四週明細!$D$22</f>
        <v>白米</v>
      </c>
      <c r="M35" s="866" t="str">
        <f>月菜單!M35:P35</f>
        <v>地瓜飯</v>
      </c>
      <c r="N35" s="867"/>
      <c r="O35" s="868"/>
      <c r="P35" s="252" t="str">
        <f>第四週明細!$D$30</f>
        <v>白米</v>
      </c>
      <c r="Q35" s="866" t="str">
        <f>月菜單!Q35:T35</f>
        <v>客家香板條</v>
      </c>
      <c r="R35" s="867"/>
      <c r="S35" s="868"/>
      <c r="T35" s="252" t="str">
        <f>第四週明細!$D$38</f>
        <v>板條</v>
      </c>
      <c r="U35" s="5"/>
      <c r="V35" s="5"/>
    </row>
    <row r="36" spans="1:22" s="13" customFormat="1" ht="95.1" customHeight="1">
      <c r="A36" s="878" t="str">
        <f>月菜單!A36:D36</f>
        <v>元氣豬排</v>
      </c>
      <c r="B36" s="879"/>
      <c r="C36" s="879"/>
      <c r="D36" s="253" t="str">
        <f>第四週明細!$G$6</f>
        <v>新鮮豬排</v>
      </c>
      <c r="E36" s="878" t="str">
        <f>月菜單!E36:H36</f>
        <v>糖醋雞丁</v>
      </c>
      <c r="F36" s="879"/>
      <c r="G36" s="879"/>
      <c r="H36" s="253" t="str">
        <f>第四週明細!$G$14</f>
        <v>新鮮雞丁</v>
      </c>
      <c r="I36" s="878" t="str">
        <f>月菜單!I36:L36</f>
        <v>豪大炸雞排(炸)</v>
      </c>
      <c r="J36" s="879"/>
      <c r="K36" s="879"/>
      <c r="L36" s="253" t="str">
        <f>第四週明細!$G$22</f>
        <v>新鮮雞排</v>
      </c>
      <c r="M36" s="878" t="str">
        <f>月菜單!M36:P36</f>
        <v>蘑菇肉片</v>
      </c>
      <c r="N36" s="879"/>
      <c r="O36" s="879"/>
      <c r="P36" s="253" t="str">
        <f>第四週明細!$G$30</f>
        <v>新鮮豬肉片</v>
      </c>
      <c r="Q36" s="878" t="str">
        <f>月菜單!Q36:T36</f>
        <v>檸檬烤雞腿</v>
      </c>
      <c r="R36" s="879"/>
      <c r="S36" s="879"/>
      <c r="T36" s="253" t="str">
        <f>第四週明細!$G$38</f>
        <v>新鮮雞腿</v>
      </c>
      <c r="U36" s="5"/>
      <c r="V36" s="5"/>
    </row>
    <row r="37" spans="1:22" s="13" customFormat="1" ht="95.1" customHeight="1">
      <c r="A37" s="869" t="str">
        <f>月菜單!A37:D37</f>
        <v>咖哩雞</v>
      </c>
      <c r="B37" s="870"/>
      <c r="C37" s="871"/>
      <c r="D37" s="254" t="str">
        <f>第四週明細!$J$6</f>
        <v>洋芋</v>
      </c>
      <c r="E37" s="869" t="str">
        <f>月菜單!E37:H37</f>
        <v>鮮筍雙鮮</v>
      </c>
      <c r="F37" s="870"/>
      <c r="G37" s="871"/>
      <c r="H37" s="254" t="str">
        <f>第四週明細!$J$14</f>
        <v>新鮮筍子</v>
      </c>
      <c r="I37" s="869" t="str">
        <f>月菜單!I37:L37</f>
        <v>日式關東煮(豆)</v>
      </c>
      <c r="J37" s="870"/>
      <c r="K37" s="871"/>
      <c r="L37" s="254" t="str">
        <f>第四週明細!$J$22</f>
        <v>白蘿蔔</v>
      </c>
      <c r="M37" s="869" t="str">
        <f>月菜單!M37:P37</f>
        <v>豆干甜不辣(豆加)</v>
      </c>
      <c r="N37" s="870"/>
      <c r="O37" s="871"/>
      <c r="P37" s="254" t="str">
        <f>第四週明細!$J$30</f>
        <v>甜不辣</v>
      </c>
      <c r="Q37" s="869" t="str">
        <f>月菜單!Q37:T37</f>
        <v>脆皮魚丁(海炸)</v>
      </c>
      <c r="R37" s="870"/>
      <c r="S37" s="871"/>
      <c r="T37" s="254" t="str">
        <f>第四週明細!$J$38</f>
        <v>新鮮魚丁</v>
      </c>
      <c r="U37" s="5"/>
      <c r="V37" s="5"/>
    </row>
    <row r="38" spans="1:22" s="13" customFormat="1" ht="95.1" customHeight="1">
      <c r="A38" s="880" t="str">
        <f>月菜單!A38:D38</f>
        <v>起司炒蛋</v>
      </c>
      <c r="B38" s="881"/>
      <c r="C38" s="882"/>
      <c r="D38" s="255" t="str">
        <f>第四週明細!$M$6</f>
        <v>新鮮雞蛋</v>
      </c>
      <c r="E38" s="880" t="str">
        <f>月菜單!E38:H38</f>
        <v>手工香蒸肉</v>
      </c>
      <c r="F38" s="881"/>
      <c r="G38" s="882"/>
      <c r="H38" s="255" t="str">
        <f>第四週明細!$M$14</f>
        <v>新鮮豬絞肉</v>
      </c>
      <c r="I38" s="880" t="str">
        <f>月菜單!I38:L38</f>
        <v>三角薯餅(加)</v>
      </c>
      <c r="J38" s="881"/>
      <c r="K38" s="882"/>
      <c r="L38" s="255" t="str">
        <f>第四週明細!$M$22</f>
        <v>薯餅</v>
      </c>
      <c r="M38" s="880" t="str">
        <f>月菜單!M38:P38</f>
        <v>炫烤雞翅</v>
      </c>
      <c r="N38" s="881"/>
      <c r="O38" s="882"/>
      <c r="P38" s="255" t="str">
        <f>第四週明細!$M$30</f>
        <v>新鮮雞翅</v>
      </c>
      <c r="Q38" s="880" t="str">
        <f>月菜單!Q38:T38</f>
        <v>干貝花椰菜</v>
      </c>
      <c r="R38" s="881"/>
      <c r="S38" s="882"/>
      <c r="T38" s="255" t="str">
        <f>第四週明細!$M$38</f>
        <v>青花椰菜</v>
      </c>
      <c r="U38" s="5"/>
      <c r="V38" s="5"/>
    </row>
    <row r="39" spans="1:22" s="13" customFormat="1" ht="95.1" customHeight="1">
      <c r="A39" s="869" t="str">
        <f>月菜單!A39:D39</f>
        <v>深色蔬菜</v>
      </c>
      <c r="B39" s="870"/>
      <c r="C39" s="871"/>
      <c r="D39" s="254" t="str">
        <f>第四週明細!$P$6</f>
        <v>深色蔬菜</v>
      </c>
      <c r="E39" s="869" t="str">
        <f>月菜單!E39:H39</f>
        <v>淺色蔬菜</v>
      </c>
      <c r="F39" s="870"/>
      <c r="G39" s="871"/>
      <c r="H39" s="254" t="str">
        <f>第四週明細!$P$14</f>
        <v>高麗菜</v>
      </c>
      <c r="I39" s="869" t="str">
        <f>月菜單!I39:L39</f>
        <v>深色蔬菜</v>
      </c>
      <c r="J39" s="870"/>
      <c r="K39" s="871"/>
      <c r="L39" s="254" t="str">
        <f>第四週明細!$P$22</f>
        <v>深色蔬菜</v>
      </c>
      <c r="M39" s="869" t="str">
        <f>月菜單!M39:P39</f>
        <v>深色蔬菜</v>
      </c>
      <c r="N39" s="870"/>
      <c r="O39" s="871"/>
      <c r="P39" s="254" t="str">
        <f>第四週明細!$P$30</f>
        <v>深色蔬菜</v>
      </c>
      <c r="Q39" s="869" t="str">
        <f>月菜單!Q39:T39</f>
        <v>淺色蔬菜</v>
      </c>
      <c r="R39" s="870"/>
      <c r="S39" s="871"/>
      <c r="T39" s="254" t="str">
        <f>第四週明細!$P$38</f>
        <v>淺色蔬菜</v>
      </c>
      <c r="U39" s="5"/>
      <c r="V39" s="5"/>
    </row>
    <row r="40" spans="1:22" s="13" customFormat="1" ht="95.1" customHeight="1" thickBot="1">
      <c r="A40" s="872" t="str">
        <f>月菜單!A40:D40</f>
        <v>榨菜肉絲湯(醃)</v>
      </c>
      <c r="B40" s="873"/>
      <c r="C40" s="874"/>
      <c r="D40" s="256" t="str">
        <f>第四週明細!$S$6</f>
        <v>新鮮豬肉絲</v>
      </c>
      <c r="E40" s="872" t="str">
        <f>月菜單!E40:H40</f>
        <v>玉米蛋花湯</v>
      </c>
      <c r="F40" s="873"/>
      <c r="G40" s="874"/>
      <c r="H40" s="256" t="str">
        <f>第四週明細!$S$14</f>
        <v>非基改玉米粒</v>
      </c>
      <c r="I40" s="872" t="str">
        <f>月菜單!I40:L40</f>
        <v>羅宋湯</v>
      </c>
      <c r="J40" s="873"/>
      <c r="K40" s="874"/>
      <c r="L40" s="256" t="str">
        <f>第四週明細!$S$22</f>
        <v>洋蔥</v>
      </c>
      <c r="M40" s="872" t="str">
        <f>月菜單!M40:P40</f>
        <v>三絲湯</v>
      </c>
      <c r="N40" s="873"/>
      <c r="O40" s="874"/>
      <c r="P40" s="256" t="str">
        <f>第四週明細!$S$30</f>
        <v>紅蘿蔔</v>
      </c>
      <c r="Q40" s="872" t="str">
        <f>月菜單!Q40:T40</f>
        <v>白卜肉絲湯</v>
      </c>
      <c r="R40" s="873"/>
      <c r="S40" s="874"/>
      <c r="T40" s="256" t="str">
        <f>第四週明細!$S$38</f>
        <v>白蘿蔔</v>
      </c>
      <c r="U40" s="5"/>
      <c r="V40" s="5"/>
    </row>
    <row r="41" spans="1:22" ht="1.5" customHeight="1" thickBot="1">
      <c r="A41" s="14"/>
      <c r="B41" s="15"/>
      <c r="C41" s="15"/>
      <c r="D41" s="16"/>
      <c r="E41" s="17"/>
      <c r="F41" s="18"/>
      <c r="G41" s="18"/>
      <c r="H41" s="19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5"/>
      <c r="V41" s="5"/>
    </row>
    <row r="42" spans="1:22" ht="39.950000000000003" customHeight="1">
      <c r="A42" s="257" t="s">
        <v>100</v>
      </c>
      <c r="B42" s="258">
        <f>第四週明細!W12</f>
        <v>686.8</v>
      </c>
      <c r="C42" s="259" t="s">
        <v>101</v>
      </c>
      <c r="D42" s="260">
        <f>第四週明細!W8</f>
        <v>22</v>
      </c>
      <c r="E42" s="257" t="s">
        <v>100</v>
      </c>
      <c r="F42" s="258">
        <f>第四週明細!W20</f>
        <v>686.8</v>
      </c>
      <c r="G42" s="259" t="s">
        <v>101</v>
      </c>
      <c r="H42" s="260">
        <f>第四週明細!W16</f>
        <v>23</v>
      </c>
      <c r="I42" s="257" t="s">
        <v>100</v>
      </c>
      <c r="J42" s="258">
        <f>第四週明細!W28</f>
        <v>709.3</v>
      </c>
      <c r="K42" s="259" t="s">
        <v>101</v>
      </c>
      <c r="L42" s="260">
        <f>第四週明細!W24</f>
        <v>24.5</v>
      </c>
      <c r="M42" s="257" t="s">
        <v>100</v>
      </c>
      <c r="N42" s="258">
        <f>第四週明細!W36</f>
        <v>691.6</v>
      </c>
      <c r="O42" s="259" t="s">
        <v>101</v>
      </c>
      <c r="P42" s="260">
        <f>第四週明細!W32</f>
        <v>22</v>
      </c>
      <c r="Q42" s="257" t="s">
        <v>100</v>
      </c>
      <c r="R42" s="258">
        <f>第四週明細!W44</f>
        <v>686.8</v>
      </c>
      <c r="S42" s="259" t="s">
        <v>101</v>
      </c>
      <c r="T42" s="260">
        <f>第四週明細!W40</f>
        <v>22</v>
      </c>
      <c r="U42" s="5"/>
      <c r="V42" s="5"/>
    </row>
    <row r="43" spans="1:22" ht="39.950000000000003" customHeight="1" thickBot="1">
      <c r="A43" s="261" t="s">
        <v>102</v>
      </c>
      <c r="B43" s="262">
        <f>第四週明細!W6</f>
        <v>95.5</v>
      </c>
      <c r="C43" s="263" t="s">
        <v>3</v>
      </c>
      <c r="D43" s="264">
        <f>第四週明細!W10</f>
        <v>26.7</v>
      </c>
      <c r="E43" s="261" t="s">
        <v>102</v>
      </c>
      <c r="F43" s="262">
        <f>第四週明細!W14</f>
        <v>95.5</v>
      </c>
      <c r="G43" s="263" t="s">
        <v>123</v>
      </c>
      <c r="H43" s="264">
        <f>第四週明細!W18</f>
        <v>26.7</v>
      </c>
      <c r="I43" s="261" t="s">
        <v>102</v>
      </c>
      <c r="J43" s="262">
        <f>第四週明細!W22</f>
        <v>95.5</v>
      </c>
      <c r="K43" s="263" t="s">
        <v>3</v>
      </c>
      <c r="L43" s="264">
        <f>第四週明細!W26</f>
        <v>26.7</v>
      </c>
      <c r="M43" s="261" t="s">
        <v>102</v>
      </c>
      <c r="N43" s="262">
        <f>第四週明細!W30</f>
        <v>96.5</v>
      </c>
      <c r="O43" s="263" t="s">
        <v>123</v>
      </c>
      <c r="P43" s="264">
        <f>第四週明細!W34</f>
        <v>26.9</v>
      </c>
      <c r="Q43" s="261" t="s">
        <v>102</v>
      </c>
      <c r="R43" s="262">
        <f>第四週明細!W38</f>
        <v>95.5</v>
      </c>
      <c r="S43" s="263" t="s">
        <v>123</v>
      </c>
      <c r="T43" s="264">
        <f>第四週明細!W42</f>
        <v>26.7</v>
      </c>
      <c r="U43" s="5"/>
      <c r="V43" s="5"/>
    </row>
    <row r="44" spans="1:22" s="12" customFormat="1" ht="80.099999999999994" customHeight="1" thickBot="1">
      <c r="A44" s="875" t="str">
        <f>月菜單!A44:D44</f>
        <v>4月26日(一)</v>
      </c>
      <c r="B44" s="876"/>
      <c r="C44" s="876"/>
      <c r="D44" s="877"/>
      <c r="E44" s="875" t="str">
        <f>月菜單!E44:H44</f>
        <v>4月27日(二)</v>
      </c>
      <c r="F44" s="876"/>
      <c r="G44" s="876"/>
      <c r="H44" s="877"/>
      <c r="I44" s="875" t="str">
        <f>月菜單!I44:L44</f>
        <v>4月28日(三)</v>
      </c>
      <c r="J44" s="876"/>
      <c r="K44" s="876"/>
      <c r="L44" s="877"/>
      <c r="M44" s="875" t="str">
        <f>月菜單!M44:P44</f>
        <v>4月29日(四)</v>
      </c>
      <c r="N44" s="876"/>
      <c r="O44" s="876"/>
      <c r="P44" s="877"/>
      <c r="Q44" s="875" t="str">
        <f>月菜單!Q44:T44</f>
        <v>4月30日(五)</v>
      </c>
      <c r="R44" s="876"/>
      <c r="S44" s="876"/>
      <c r="T44" s="877"/>
      <c r="U44" s="5"/>
      <c r="V44" s="5"/>
    </row>
    <row r="45" spans="1:22" s="13" customFormat="1" ht="95.1" customHeight="1">
      <c r="A45" s="866" t="str">
        <f>月菜單!A45:D45</f>
        <v>白米飯</v>
      </c>
      <c r="B45" s="867"/>
      <c r="C45" s="868"/>
      <c r="D45" s="252" t="str">
        <f>'第五週明細 '!$D$6</f>
        <v>白米</v>
      </c>
      <c r="E45" s="866" t="str">
        <f>月菜單!E45:H45</f>
        <v>燕麥飯</v>
      </c>
      <c r="F45" s="867"/>
      <c r="G45" s="868"/>
      <c r="H45" s="252" t="str">
        <f>'第五週明細 '!$D$14</f>
        <v>白米</v>
      </c>
      <c r="I45" s="866" t="str">
        <f>月菜單!I45:L45</f>
        <v>白米飯</v>
      </c>
      <c r="J45" s="867"/>
      <c r="K45" s="868"/>
      <c r="L45" s="252" t="str">
        <f>'第五週明細 '!$D$22</f>
        <v>白米</v>
      </c>
      <c r="M45" s="866" t="str">
        <f>月菜單!M45:P45</f>
        <v>地瓜飯</v>
      </c>
      <c r="N45" s="867"/>
      <c r="O45" s="868"/>
      <c r="P45" s="252" t="str">
        <f>'第五週明細 '!$D$30</f>
        <v>白米</v>
      </c>
      <c r="Q45" s="866" t="str">
        <f>月菜單!Q45:T45</f>
        <v>肉絲蛋炒飯</v>
      </c>
      <c r="R45" s="867"/>
      <c r="S45" s="868"/>
      <c r="T45" s="252" t="str">
        <f>'第五週明細 '!$D$38</f>
        <v>白米</v>
      </c>
      <c r="U45" s="5"/>
      <c r="V45" s="5"/>
    </row>
    <row r="46" spans="1:22" s="13" customFormat="1" ht="95.1" customHeight="1">
      <c r="A46" s="878" t="str">
        <f>月菜單!A46:D46</f>
        <v>普羅旺斯雞排</v>
      </c>
      <c r="B46" s="879"/>
      <c r="C46" s="879"/>
      <c r="D46" s="253" t="str">
        <f>'第五週明細 '!$G$6</f>
        <v>新鮮雞排</v>
      </c>
      <c r="E46" s="878" t="str">
        <f>月菜單!E46:H46</f>
        <v>鮮筍燉肉</v>
      </c>
      <c r="F46" s="879"/>
      <c r="G46" s="879"/>
      <c r="H46" s="253" t="str">
        <f>'第五週明細 '!$G$14</f>
        <v>新鮮豬肉</v>
      </c>
      <c r="I46" s="878" t="str">
        <f>月菜單!I46:L46</f>
        <v>脆皮雞腿(炸)</v>
      </c>
      <c r="J46" s="879"/>
      <c r="K46" s="879"/>
      <c r="L46" s="253" t="str">
        <f>'第五週明細 '!$G$22</f>
        <v>新鮮雞腿</v>
      </c>
      <c r="M46" s="878" t="str">
        <f>月菜單!M46:P46</f>
        <v>懷舊豬里肌</v>
      </c>
      <c r="N46" s="879"/>
      <c r="O46" s="879"/>
      <c r="P46" s="253" t="str">
        <f>'第五週明細 '!$G$30</f>
        <v>新鮮豬里肌</v>
      </c>
      <c r="Q46" s="878" t="str">
        <f>月菜單!Q46:T46</f>
        <v>燒烤香雞排</v>
      </c>
      <c r="R46" s="879"/>
      <c r="S46" s="879"/>
      <c r="T46" s="253" t="str">
        <f>'第五週明細 '!$G$38</f>
        <v>新鮮雞排</v>
      </c>
      <c r="U46" s="5"/>
      <c r="V46" s="5"/>
    </row>
    <row r="47" spans="1:22" s="13" customFormat="1" ht="95.1" customHeight="1">
      <c r="A47" s="869" t="str">
        <f>月菜單!A47:D47</f>
        <v>小黃瓜豆腐(豆)</v>
      </c>
      <c r="B47" s="870"/>
      <c r="C47" s="871"/>
      <c r="D47" s="254" t="str">
        <f>'第五週明細 '!$J$6</f>
        <v>非基改豆腐</v>
      </c>
      <c r="E47" s="869" t="str">
        <f>月菜單!E47:H47</f>
        <v>蝦仁彩蔬蛋(海)</v>
      </c>
      <c r="F47" s="870"/>
      <c r="G47" s="871"/>
      <c r="H47" s="254" t="str">
        <f>'第五週明細 '!$J$14</f>
        <v>雞蛋</v>
      </c>
      <c r="I47" s="869" t="str">
        <f>月菜單!I47:L47</f>
        <v>炸醬肉絲</v>
      </c>
      <c r="J47" s="870"/>
      <c r="K47" s="871"/>
      <c r="L47" s="254" t="str">
        <f>'第五週明細 '!$J$22</f>
        <v>洋芋</v>
      </c>
      <c r="M47" s="869" t="str">
        <f>月菜單!M47:P47</f>
        <v>砂鍋白菜煲(豆)</v>
      </c>
      <c r="N47" s="870"/>
      <c r="O47" s="871"/>
      <c r="P47" s="254" t="str">
        <f>'第五週明細 '!$J$30</f>
        <v>大白菜</v>
      </c>
      <c r="Q47" s="869" t="str">
        <f>月菜單!Q47:T47</f>
        <v>卡滋魷魚圈(炸海加)</v>
      </c>
      <c r="R47" s="870"/>
      <c r="S47" s="871"/>
      <c r="T47" s="254" t="str">
        <f>'第五週明細 '!$J$38</f>
        <v>魷魚圈</v>
      </c>
      <c r="U47" s="5"/>
      <c r="V47" s="5"/>
    </row>
    <row r="48" spans="1:22" s="13" customFormat="1" ht="95.1" customHeight="1">
      <c r="A48" s="880" t="str">
        <f>月菜單!A48:D48</f>
        <v>壽喜燒肉</v>
      </c>
      <c r="B48" s="881"/>
      <c r="C48" s="882"/>
      <c r="D48" s="255" t="str">
        <f>'第五週明細 '!$M$6</f>
        <v>大白菜</v>
      </c>
      <c r="E48" s="880" t="str">
        <f>月菜單!E48:H48</f>
        <v>大雞堡肉(加)</v>
      </c>
      <c r="F48" s="881"/>
      <c r="G48" s="882"/>
      <c r="H48" s="255" t="str">
        <f>'第五週明細 '!$M$14</f>
        <v>雞堡肉</v>
      </c>
      <c r="I48" s="880" t="str">
        <f>月菜單!I48:L48</f>
        <v>蔥花吉拿棒(冷)</v>
      </c>
      <c r="J48" s="881"/>
      <c r="K48" s="882"/>
      <c r="L48" s="255" t="str">
        <f>'第五週明細 '!$M$22</f>
        <v>蔥花吉拿棒</v>
      </c>
      <c r="M48" s="880" t="str">
        <f>月菜單!M48:P48</f>
        <v>塔香海帶</v>
      </c>
      <c r="N48" s="881"/>
      <c r="O48" s="882"/>
      <c r="P48" s="255" t="str">
        <f>'第五週明細 '!$M$30</f>
        <v>海帶根</v>
      </c>
      <c r="Q48" s="880" t="str">
        <f>月菜單!Q48:T48</f>
        <v>翡翠水餃(冷)</v>
      </c>
      <c r="R48" s="881"/>
      <c r="S48" s="882"/>
      <c r="T48" s="255" t="str">
        <f>'第五週明細 '!$M$38</f>
        <v>水餃</v>
      </c>
      <c r="U48" s="5"/>
      <c r="V48" s="5"/>
    </row>
    <row r="49" spans="1:22" s="13" customFormat="1" ht="95.1" customHeight="1">
      <c r="A49" s="869" t="str">
        <f>月菜單!A49:D49</f>
        <v>深色蔬菜</v>
      </c>
      <c r="B49" s="870"/>
      <c r="C49" s="871"/>
      <c r="D49" s="254" t="str">
        <f>'第五週明細 '!$P$6</f>
        <v>深色蔬菜</v>
      </c>
      <c r="E49" s="869" t="str">
        <f>月菜單!E49:H49</f>
        <v>深色蔬菜</v>
      </c>
      <c r="F49" s="870"/>
      <c r="G49" s="871"/>
      <c r="H49" s="254" t="str">
        <f>'第五週明細 '!$P$14</f>
        <v>深色蔬菜</v>
      </c>
      <c r="I49" s="869" t="str">
        <f>月菜單!I49:L49</f>
        <v>深色蔬菜</v>
      </c>
      <c r="J49" s="870"/>
      <c r="K49" s="871"/>
      <c r="L49" s="254" t="str">
        <f>'第五週明細 '!$P$22</f>
        <v>深色蔬菜</v>
      </c>
      <c r="M49" s="869" t="str">
        <f>月菜單!M49:P49</f>
        <v>淺色蔬菜</v>
      </c>
      <c r="N49" s="870"/>
      <c r="O49" s="871"/>
      <c r="P49" s="254" t="str">
        <f>'第五週明細 '!$P$30</f>
        <v>淺色蔬菜</v>
      </c>
      <c r="Q49" s="869" t="str">
        <f>月菜單!Q49:T49</f>
        <v>淺色蔬菜</v>
      </c>
      <c r="R49" s="870"/>
      <c r="S49" s="871"/>
      <c r="T49" s="254" t="str">
        <f>'第五週明細 '!$P$38</f>
        <v>淺色蔬菜</v>
      </c>
      <c r="U49" s="5"/>
      <c r="V49" s="5"/>
    </row>
    <row r="50" spans="1:22" s="13" customFormat="1" ht="95.1" customHeight="1" thickBot="1">
      <c r="A50" s="872" t="str">
        <f>月菜單!A50:D50</f>
        <v>香菇冬瓜湯</v>
      </c>
      <c r="B50" s="873"/>
      <c r="C50" s="874"/>
      <c r="D50" s="256" t="str">
        <f>'第五週明細 '!$S$6</f>
        <v>冬瓜</v>
      </c>
      <c r="E50" s="872" t="str">
        <f>月菜單!E50:H50</f>
        <v>蘿蔔玉米湯</v>
      </c>
      <c r="F50" s="873"/>
      <c r="G50" s="874"/>
      <c r="H50" s="256" t="str">
        <f>'第五週明細 '!$S$14</f>
        <v>白蘿蔔</v>
      </c>
      <c r="I50" s="872" t="str">
        <f>月菜單!I50:L50</f>
        <v>金針豆皮湯(豆)</v>
      </c>
      <c r="J50" s="873"/>
      <c r="K50" s="874"/>
      <c r="L50" s="256" t="str">
        <f>'第五週明細 '!$S$22</f>
        <v>金針菇</v>
      </c>
      <c r="M50" s="872" t="str">
        <f>月菜單!M50:P50</f>
        <v>榨菜肉絲湯(醃)</v>
      </c>
      <c r="N50" s="873"/>
      <c r="O50" s="874"/>
      <c r="P50" s="256" t="str">
        <f>'第五週明細 '!$S$30</f>
        <v>榨菜</v>
      </c>
      <c r="Q50" s="872" t="str">
        <f>月菜單!Q50:T50</f>
        <v>薑絲海芽湯</v>
      </c>
      <c r="R50" s="873"/>
      <c r="S50" s="874"/>
      <c r="T50" s="256" t="str">
        <f>'第五週明細 '!$S$38</f>
        <v>乾海芽</v>
      </c>
      <c r="U50" s="5"/>
      <c r="V50" s="5"/>
    </row>
    <row r="51" spans="1:22" ht="2.25" customHeight="1" thickBot="1">
      <c r="A51" s="14"/>
      <c r="B51" s="15"/>
      <c r="C51" s="15"/>
      <c r="D51" s="16"/>
      <c r="E51" s="17"/>
      <c r="F51" s="18"/>
      <c r="G51" s="18"/>
      <c r="H51" s="19"/>
      <c r="I51" s="20"/>
      <c r="J51" s="21"/>
      <c r="K51" s="21"/>
      <c r="L51" s="22"/>
      <c r="M51" s="20"/>
      <c r="N51" s="21"/>
      <c r="O51" s="21"/>
      <c r="P51" s="22"/>
      <c r="Q51" s="20"/>
      <c r="R51" s="21"/>
      <c r="S51" s="21"/>
      <c r="T51" s="22"/>
      <c r="U51" s="5"/>
      <c r="V51" s="5"/>
    </row>
    <row r="52" spans="1:22" ht="39.950000000000003" customHeight="1">
      <c r="A52" s="257" t="s">
        <v>104</v>
      </c>
      <c r="B52" s="258">
        <f>'第五週明細 '!W12</f>
        <v>691.6</v>
      </c>
      <c r="C52" s="259" t="s">
        <v>105</v>
      </c>
      <c r="D52" s="260">
        <f>'第五週明細 '!W8</f>
        <v>22</v>
      </c>
      <c r="E52" s="257" t="s">
        <v>104</v>
      </c>
      <c r="F52" s="258">
        <f>'第五週明細 '!W20</f>
        <v>682.3</v>
      </c>
      <c r="G52" s="259" t="s">
        <v>105</v>
      </c>
      <c r="H52" s="260">
        <f>'第五週明細 '!W16</f>
        <v>23</v>
      </c>
      <c r="I52" s="257" t="s">
        <v>104</v>
      </c>
      <c r="J52" s="258">
        <f>'第五週明細 '!W28</f>
        <v>700.3</v>
      </c>
      <c r="K52" s="259" t="s">
        <v>105</v>
      </c>
      <c r="L52" s="260">
        <f>'第五週明細 '!W24</f>
        <v>23.5</v>
      </c>
      <c r="M52" s="257" t="s">
        <v>104</v>
      </c>
      <c r="N52" s="258">
        <f>'第五週明細 '!W36</f>
        <v>686.8</v>
      </c>
      <c r="O52" s="259" t="s">
        <v>105</v>
      </c>
      <c r="P52" s="260">
        <f>'第五週明細 '!W32</f>
        <v>22</v>
      </c>
      <c r="Q52" s="257" t="s">
        <v>104</v>
      </c>
      <c r="R52" s="258">
        <f>'第五週明細 '!W44</f>
        <v>694.1</v>
      </c>
      <c r="S52" s="259" t="s">
        <v>105</v>
      </c>
      <c r="T52" s="260">
        <f>'第五週明細 '!W40</f>
        <v>22.5</v>
      </c>
      <c r="U52" s="5"/>
      <c r="V52" s="5"/>
    </row>
    <row r="53" spans="1:22" ht="39.950000000000003" customHeight="1" thickBot="1">
      <c r="A53" s="261" t="s">
        <v>107</v>
      </c>
      <c r="B53" s="262">
        <f>'第五週明細 '!W6</f>
        <v>96.5</v>
      </c>
      <c r="C53" s="263" t="s">
        <v>3</v>
      </c>
      <c r="D53" s="264">
        <f>'第五週明細 '!W10</f>
        <v>26.9</v>
      </c>
      <c r="E53" s="261" t="s">
        <v>107</v>
      </c>
      <c r="F53" s="262">
        <f>'第五週明細 '!W14</f>
        <v>95.5</v>
      </c>
      <c r="G53" s="263" t="s">
        <v>124</v>
      </c>
      <c r="H53" s="264">
        <f>'第五週明細 '!W18</f>
        <v>26.7</v>
      </c>
      <c r="I53" s="261" t="s">
        <v>107</v>
      </c>
      <c r="J53" s="262">
        <f>'第五週明細 '!W22</f>
        <v>95.5</v>
      </c>
      <c r="K53" s="263" t="s">
        <v>3</v>
      </c>
      <c r="L53" s="264">
        <f>'第五週明細 '!W26</f>
        <v>26.7</v>
      </c>
      <c r="M53" s="261" t="s">
        <v>107</v>
      </c>
      <c r="N53" s="262">
        <f>'第五週明細 '!W30</f>
        <v>95.5</v>
      </c>
      <c r="O53" s="263" t="s">
        <v>124</v>
      </c>
      <c r="P53" s="264">
        <f>'第五週明細 '!W34</f>
        <v>26.7</v>
      </c>
      <c r="Q53" s="261" t="s">
        <v>107</v>
      </c>
      <c r="R53" s="262">
        <f>'第五週明細 '!W38</f>
        <v>95.5</v>
      </c>
      <c r="S53" s="263" t="s">
        <v>124</v>
      </c>
      <c r="T53" s="264">
        <f>'第五週明細 '!W42</f>
        <v>27.4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50:C50"/>
    <mergeCell ref="E50:G50"/>
    <mergeCell ref="I50:K50"/>
    <mergeCell ref="M50:O50"/>
    <mergeCell ref="Q50:S50"/>
    <mergeCell ref="A48:C48"/>
    <mergeCell ref="E48:G48"/>
    <mergeCell ref="I48:K48"/>
    <mergeCell ref="M48:O48"/>
    <mergeCell ref="Q48:S48"/>
    <mergeCell ref="A49:C49"/>
    <mergeCell ref="E49:G49"/>
    <mergeCell ref="I49:K49"/>
    <mergeCell ref="M49:O49"/>
    <mergeCell ref="Q49:S49"/>
    <mergeCell ref="A46:C46"/>
    <mergeCell ref="E46:G46"/>
    <mergeCell ref="I46:K46"/>
    <mergeCell ref="M46:O46"/>
    <mergeCell ref="Q46:S46"/>
    <mergeCell ref="A47:C47"/>
    <mergeCell ref="E47:G47"/>
    <mergeCell ref="I47:K47"/>
    <mergeCell ref="M47:O47"/>
    <mergeCell ref="Q47:S47"/>
    <mergeCell ref="A44:D44"/>
    <mergeCell ref="E44:H44"/>
    <mergeCell ref="I44:L44"/>
    <mergeCell ref="M44:P44"/>
    <mergeCell ref="Q44:T44"/>
    <mergeCell ref="A45:C45"/>
    <mergeCell ref="E45:G45"/>
    <mergeCell ref="I45:K45"/>
    <mergeCell ref="M45:O45"/>
    <mergeCell ref="Q45:S45"/>
    <mergeCell ref="A39:C39"/>
    <mergeCell ref="E39:G39"/>
    <mergeCell ref="I39:K39"/>
    <mergeCell ref="M39:O39"/>
    <mergeCell ref="Q39:S39"/>
    <mergeCell ref="A40:C40"/>
    <mergeCell ref="E40:G40"/>
    <mergeCell ref="I40:K40"/>
    <mergeCell ref="M40:O40"/>
    <mergeCell ref="Q40:S40"/>
    <mergeCell ref="A37:C37"/>
    <mergeCell ref="E37:G37"/>
    <mergeCell ref="I37:K37"/>
    <mergeCell ref="M37:O37"/>
    <mergeCell ref="Q37:S37"/>
    <mergeCell ref="A38:C38"/>
    <mergeCell ref="E38:G38"/>
    <mergeCell ref="I38:K38"/>
    <mergeCell ref="M38:O38"/>
    <mergeCell ref="Q38:S38"/>
    <mergeCell ref="A35:C35"/>
    <mergeCell ref="E35:G35"/>
    <mergeCell ref="I35:K35"/>
    <mergeCell ref="M35:O35"/>
    <mergeCell ref="Q35:S35"/>
    <mergeCell ref="A36:C36"/>
    <mergeCell ref="E36:G36"/>
    <mergeCell ref="I36:K36"/>
    <mergeCell ref="M36:O36"/>
    <mergeCell ref="Q36:S36"/>
    <mergeCell ref="A30:C30"/>
    <mergeCell ref="E30:G30"/>
    <mergeCell ref="I30:K30"/>
    <mergeCell ref="M30:O30"/>
    <mergeCell ref="Q30:S30"/>
    <mergeCell ref="A34:D34"/>
    <mergeCell ref="E34:H34"/>
    <mergeCell ref="I34:L34"/>
    <mergeCell ref="M34:P34"/>
    <mergeCell ref="Q34:T34"/>
    <mergeCell ref="A28:C28"/>
    <mergeCell ref="E28:G28"/>
    <mergeCell ref="I28:K28"/>
    <mergeCell ref="M28:O28"/>
    <mergeCell ref="Q28:S28"/>
    <mergeCell ref="A29:C29"/>
    <mergeCell ref="E29:G29"/>
    <mergeCell ref="I29:K29"/>
    <mergeCell ref="M29:O29"/>
    <mergeCell ref="Q29:S29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24:D24"/>
    <mergeCell ref="E24:H24"/>
    <mergeCell ref="I24:L24"/>
    <mergeCell ref="M24:P24"/>
    <mergeCell ref="Q24:T24"/>
    <mergeCell ref="A25:C25"/>
    <mergeCell ref="E25:G25"/>
    <mergeCell ref="I25:K25"/>
    <mergeCell ref="M25:O25"/>
    <mergeCell ref="Q25:S25"/>
    <mergeCell ref="A19:C19"/>
    <mergeCell ref="E19:G19"/>
    <mergeCell ref="I19:K19"/>
    <mergeCell ref="M19:O19"/>
    <mergeCell ref="Q19:S19"/>
    <mergeCell ref="A20:C20"/>
    <mergeCell ref="E20:G20"/>
    <mergeCell ref="I20:K20"/>
    <mergeCell ref="M20:O20"/>
    <mergeCell ref="Q20:S20"/>
    <mergeCell ref="A17:C17"/>
    <mergeCell ref="E17:G17"/>
    <mergeCell ref="I17:K17"/>
    <mergeCell ref="M17:O17"/>
    <mergeCell ref="Q17:S17"/>
    <mergeCell ref="A18:C18"/>
    <mergeCell ref="E18:G18"/>
    <mergeCell ref="I18:K18"/>
    <mergeCell ref="M18:O18"/>
    <mergeCell ref="Q18:S18"/>
    <mergeCell ref="A15:C15"/>
    <mergeCell ref="E15:G15"/>
    <mergeCell ref="I15:K15"/>
    <mergeCell ref="M15:O15"/>
    <mergeCell ref="Q15:S15"/>
    <mergeCell ref="A16:C16"/>
    <mergeCell ref="E16:G16"/>
    <mergeCell ref="I16:K16"/>
    <mergeCell ref="M16:O16"/>
    <mergeCell ref="Q16:S16"/>
    <mergeCell ref="A10:C10"/>
    <mergeCell ref="E10:G10"/>
    <mergeCell ref="I10:K10"/>
    <mergeCell ref="M10:O10"/>
    <mergeCell ref="Q10:S10"/>
    <mergeCell ref="A14:D14"/>
    <mergeCell ref="E14:H14"/>
    <mergeCell ref="I14:L14"/>
    <mergeCell ref="M14:P14"/>
    <mergeCell ref="Q14:T14"/>
    <mergeCell ref="A8:C8"/>
    <mergeCell ref="E8:G8"/>
    <mergeCell ref="I8:K8"/>
    <mergeCell ref="M8:O8"/>
    <mergeCell ref="Q8:S8"/>
    <mergeCell ref="A9:C9"/>
    <mergeCell ref="E9:G9"/>
    <mergeCell ref="I9:K9"/>
    <mergeCell ref="M9:O9"/>
    <mergeCell ref="Q9:S9"/>
    <mergeCell ref="A6:C6"/>
    <mergeCell ref="E6:G6"/>
    <mergeCell ref="I6:K6"/>
    <mergeCell ref="M6:O6"/>
    <mergeCell ref="Q6:S6"/>
    <mergeCell ref="A7:C7"/>
    <mergeCell ref="E7:G7"/>
    <mergeCell ref="I7:K7"/>
    <mergeCell ref="M7:O7"/>
    <mergeCell ref="Q7:S7"/>
    <mergeCell ref="A4:D4"/>
    <mergeCell ref="E4:H4"/>
    <mergeCell ref="I4:L4"/>
    <mergeCell ref="M4:P4"/>
    <mergeCell ref="Q4:T4"/>
    <mergeCell ref="A5:C5"/>
    <mergeCell ref="E5:G5"/>
    <mergeCell ref="I5:K5"/>
    <mergeCell ref="M5:O5"/>
    <mergeCell ref="Q5:S5"/>
  </mergeCells>
  <phoneticPr fontId="3" type="noConversion"/>
  <conditionalFormatting sqref="K54:K65536 M11 O54:O65536 K11 Q11 I54:I65536 S11 O11 Q54:Q65536 M54:M65536 I11 S54:S65536 M1:M4 N11:N13 I1:I4 Q1:Q4 T11:T13 R11:R13 J11:J13 J1:L3 P11:P13 R1:T3 N1:P3 L11:L13 M21 K21 Q21 S21 O21 I21 M14 N21:N23 I14 Q14 T21:T23 R21:R23 J21:J23 P21:P23 L21:L23 M31 K31 Q31 S31 O31 I31 M24 N31:N33 I24 Q24 T31:T33 R31:R33 J31:J33 P31:P33 L31:L33 M41 K41 Q41 S41 O41 I41 M34 N41:N43 I34 Q34 T41:T43 R41:R43 J41:J43 P41:P43 L41:L43 M51 K51 Q51 S51 O51 I51 M44 N51:N65536 I44 Q44 T51:T65536 R51:R65536 J51:J65536 P51:P65536 L51:L65536">
    <cfRule type="cellIs" dxfId="401" priority="266" stopIfTrue="1" operator="equal">
      <formula>0</formula>
    </cfRule>
  </conditionalFormatting>
  <conditionalFormatting sqref="R1:T3 N1:P3 J1:L3 F1:H3 B1:D3 B9:C13 D5:D13 B6:C7 A1:A1048576 E1:E1048576 I1:I1048576 M1:M1048576 Q1:Q1048576 F5:H13 J5:L13 N5:P13 R5:T13 B15:D23 F15:H23 J15:L23 N15:P23 R15:T23 B25:D33 F25:H33 J25:L33 N25:P33 R25:T33 B35:D43 F35:H43 J35:L43 N35:P43 R35:T43 B45:D65536 F45:H65536 J45:L65536 N45:P65536 R45:T65536">
    <cfRule type="cellIs" dxfId="400" priority="265" stopIfTrue="1" operator="equal">
      <formula>0</formula>
    </cfRule>
  </conditionalFormatting>
  <conditionalFormatting sqref="A4">
    <cfRule type="cellIs" dxfId="399" priority="264" stopIfTrue="1" operator="equal">
      <formula>0</formula>
    </cfRule>
  </conditionalFormatting>
  <conditionalFormatting sqref="A4">
    <cfRule type="cellIs" dxfId="398" priority="263" stopIfTrue="1" operator="equal">
      <formula>0</formula>
    </cfRule>
  </conditionalFormatting>
  <conditionalFormatting sqref="A4">
    <cfRule type="cellIs" dxfId="397" priority="262" stopIfTrue="1" operator="equal">
      <formula>0</formula>
    </cfRule>
  </conditionalFormatting>
  <conditionalFormatting sqref="A4">
    <cfRule type="cellIs" dxfId="396" priority="261" stopIfTrue="1" operator="equal">
      <formula>0</formula>
    </cfRule>
  </conditionalFormatting>
  <conditionalFormatting sqref="A4">
    <cfRule type="cellIs" dxfId="395" priority="260" stopIfTrue="1" operator="equal">
      <formula>0</formula>
    </cfRule>
  </conditionalFormatting>
  <conditionalFormatting sqref="A8">
    <cfRule type="cellIs" dxfId="394" priority="259" stopIfTrue="1" operator="equal">
      <formula>0</formula>
    </cfRule>
  </conditionalFormatting>
  <conditionalFormatting sqref="A8">
    <cfRule type="cellIs" dxfId="393" priority="258" stopIfTrue="1" operator="equal">
      <formula>0</formula>
    </cfRule>
  </conditionalFormatting>
  <conditionalFormatting sqref="A6:C6">
    <cfRule type="cellIs" dxfId="392" priority="257" stopIfTrue="1" operator="equal">
      <formula>0</formula>
    </cfRule>
  </conditionalFormatting>
  <conditionalFormatting sqref="A6">
    <cfRule type="cellIs" dxfId="391" priority="256" stopIfTrue="1" operator="equal">
      <formula>0</formula>
    </cfRule>
  </conditionalFormatting>
  <conditionalFormatting sqref="D8">
    <cfRule type="cellIs" dxfId="390" priority="255" stopIfTrue="1" operator="equal">
      <formula>0</formula>
    </cfRule>
  </conditionalFormatting>
  <conditionalFormatting sqref="D8">
    <cfRule type="cellIs" dxfId="389" priority="254" stopIfTrue="1" operator="equal">
      <formula>0</formula>
    </cfRule>
  </conditionalFormatting>
  <conditionalFormatting sqref="E8 I8 M8 Q8">
    <cfRule type="cellIs" dxfId="388" priority="253" stopIfTrue="1" operator="equal">
      <formula>0</formula>
    </cfRule>
  </conditionalFormatting>
  <conditionalFormatting sqref="E8 I8 M8 Q8">
    <cfRule type="cellIs" dxfId="387" priority="252" stopIfTrue="1" operator="equal">
      <formula>0</formula>
    </cfRule>
  </conditionalFormatting>
  <conditionalFormatting sqref="E6:G6 I6:K6 M6:O6 Q6:S6">
    <cfRule type="cellIs" dxfId="386" priority="251" stopIfTrue="1" operator="equal">
      <formula>0</formula>
    </cfRule>
  </conditionalFormatting>
  <conditionalFormatting sqref="E6 I6 M6 Q6">
    <cfRule type="cellIs" dxfId="385" priority="250" stopIfTrue="1" operator="equal">
      <formula>0</formula>
    </cfRule>
  </conditionalFormatting>
  <conditionalFormatting sqref="H8 L8 P8 T8">
    <cfRule type="cellIs" dxfId="384" priority="249" stopIfTrue="1" operator="equal">
      <formula>0</formula>
    </cfRule>
  </conditionalFormatting>
  <conditionalFormatting sqref="H8 L8 P8 T8">
    <cfRule type="cellIs" dxfId="383" priority="248" stopIfTrue="1" operator="equal">
      <formula>0</formula>
    </cfRule>
  </conditionalFormatting>
  <conditionalFormatting sqref="R12:R13 T12:T13 J12:J13 L12:L13 N12:N13 P12:P13">
    <cfRule type="cellIs" dxfId="382" priority="247" stopIfTrue="1" operator="equal">
      <formula>0</formula>
    </cfRule>
  </conditionalFormatting>
  <conditionalFormatting sqref="A12:T13">
    <cfRule type="cellIs" dxfId="381" priority="246" stopIfTrue="1" operator="equal">
      <formula>0</formula>
    </cfRule>
  </conditionalFormatting>
  <conditionalFormatting sqref="A12:T13">
    <cfRule type="cellIs" dxfId="380" priority="245" stopIfTrue="1" operator="equal">
      <formula>0</formula>
    </cfRule>
  </conditionalFormatting>
  <conditionalFormatting sqref="A14">
    <cfRule type="cellIs" dxfId="379" priority="244" stopIfTrue="1" operator="equal">
      <formula>0</formula>
    </cfRule>
  </conditionalFormatting>
  <conditionalFormatting sqref="A14">
    <cfRule type="cellIs" dxfId="378" priority="243" stopIfTrue="1" operator="equal">
      <formula>0</formula>
    </cfRule>
  </conditionalFormatting>
  <conditionalFormatting sqref="A14">
    <cfRule type="cellIs" dxfId="377" priority="242" stopIfTrue="1" operator="equal">
      <formula>0</formula>
    </cfRule>
  </conditionalFormatting>
  <conditionalFormatting sqref="A14">
    <cfRule type="cellIs" dxfId="376" priority="241" stopIfTrue="1" operator="equal">
      <formula>0</formula>
    </cfRule>
  </conditionalFormatting>
  <conditionalFormatting sqref="A14">
    <cfRule type="cellIs" dxfId="375" priority="240" stopIfTrue="1" operator="equal">
      <formula>0</formula>
    </cfRule>
  </conditionalFormatting>
  <conditionalFormatting sqref="A18">
    <cfRule type="cellIs" dxfId="374" priority="239" stopIfTrue="1" operator="equal">
      <formula>0</formula>
    </cfRule>
  </conditionalFormatting>
  <conditionalFormatting sqref="A18">
    <cfRule type="cellIs" dxfId="373" priority="238" stopIfTrue="1" operator="equal">
      <formula>0</formula>
    </cfRule>
  </conditionalFormatting>
  <conditionalFormatting sqref="A16:C16">
    <cfRule type="cellIs" dxfId="372" priority="237" stopIfTrue="1" operator="equal">
      <formula>0</formula>
    </cfRule>
  </conditionalFormatting>
  <conditionalFormatting sqref="A16">
    <cfRule type="cellIs" dxfId="371" priority="236" stopIfTrue="1" operator="equal">
      <formula>0</formula>
    </cfRule>
  </conditionalFormatting>
  <conditionalFormatting sqref="D18">
    <cfRule type="cellIs" dxfId="370" priority="235" stopIfTrue="1" operator="equal">
      <formula>0</formula>
    </cfRule>
  </conditionalFormatting>
  <conditionalFormatting sqref="D18">
    <cfRule type="cellIs" dxfId="369" priority="234" stopIfTrue="1" operator="equal">
      <formula>0</formula>
    </cfRule>
  </conditionalFormatting>
  <conditionalFormatting sqref="E18 I18 M18 Q18">
    <cfRule type="cellIs" dxfId="368" priority="233" stopIfTrue="1" operator="equal">
      <formula>0</formula>
    </cfRule>
  </conditionalFormatting>
  <conditionalFormatting sqref="E18 I18 M18 Q18">
    <cfRule type="cellIs" dxfId="367" priority="232" stopIfTrue="1" operator="equal">
      <formula>0</formula>
    </cfRule>
  </conditionalFormatting>
  <conditionalFormatting sqref="E16:G16 I16:K16 M16:O16 Q16:S16">
    <cfRule type="cellIs" dxfId="366" priority="231" stopIfTrue="1" operator="equal">
      <formula>0</formula>
    </cfRule>
  </conditionalFormatting>
  <conditionalFormatting sqref="E16 I16 M16 Q16">
    <cfRule type="cellIs" dxfId="365" priority="230" stopIfTrue="1" operator="equal">
      <formula>0</formula>
    </cfRule>
  </conditionalFormatting>
  <conditionalFormatting sqref="H18 L18 P18 T18">
    <cfRule type="cellIs" dxfId="364" priority="229" stopIfTrue="1" operator="equal">
      <formula>0</formula>
    </cfRule>
  </conditionalFormatting>
  <conditionalFormatting sqref="H18 L18 P18 T18">
    <cfRule type="cellIs" dxfId="363" priority="228" stopIfTrue="1" operator="equal">
      <formula>0</formula>
    </cfRule>
  </conditionalFormatting>
  <conditionalFormatting sqref="R22:R23 T22:T23 J22:J23 L22:L23 N22:N23 P22:P23">
    <cfRule type="cellIs" dxfId="362" priority="227" stopIfTrue="1" operator="equal">
      <formula>0</formula>
    </cfRule>
  </conditionalFormatting>
  <conditionalFormatting sqref="A22:T23">
    <cfRule type="cellIs" dxfId="361" priority="226" stopIfTrue="1" operator="equal">
      <formula>0</formula>
    </cfRule>
  </conditionalFormatting>
  <conditionalFormatting sqref="A22:T23">
    <cfRule type="cellIs" dxfId="360" priority="225" stopIfTrue="1" operator="equal">
      <formula>0</formula>
    </cfRule>
  </conditionalFormatting>
  <conditionalFormatting sqref="A24">
    <cfRule type="cellIs" dxfId="359" priority="224" stopIfTrue="1" operator="equal">
      <formula>0</formula>
    </cfRule>
  </conditionalFormatting>
  <conditionalFormatting sqref="A24">
    <cfRule type="cellIs" dxfId="358" priority="223" stopIfTrue="1" operator="equal">
      <formula>0</formula>
    </cfRule>
  </conditionalFormatting>
  <conditionalFormatting sqref="A24">
    <cfRule type="cellIs" dxfId="357" priority="222" stopIfTrue="1" operator="equal">
      <formula>0</formula>
    </cfRule>
  </conditionalFormatting>
  <conditionalFormatting sqref="A24">
    <cfRule type="cellIs" dxfId="356" priority="221" stopIfTrue="1" operator="equal">
      <formula>0</formula>
    </cfRule>
  </conditionalFormatting>
  <conditionalFormatting sqref="A24">
    <cfRule type="cellIs" dxfId="355" priority="220" stopIfTrue="1" operator="equal">
      <formula>0</formula>
    </cfRule>
  </conditionalFormatting>
  <conditionalFormatting sqref="A28">
    <cfRule type="cellIs" dxfId="354" priority="219" stopIfTrue="1" operator="equal">
      <formula>0</formula>
    </cfRule>
  </conditionalFormatting>
  <conditionalFormatting sqref="A28">
    <cfRule type="cellIs" dxfId="353" priority="218" stopIfTrue="1" operator="equal">
      <formula>0</formula>
    </cfRule>
  </conditionalFormatting>
  <conditionalFormatting sqref="A26:C26">
    <cfRule type="cellIs" dxfId="352" priority="217" stopIfTrue="1" operator="equal">
      <formula>0</formula>
    </cfRule>
  </conditionalFormatting>
  <conditionalFormatting sqref="A26">
    <cfRule type="cellIs" dxfId="351" priority="216" stopIfTrue="1" operator="equal">
      <formula>0</formula>
    </cfRule>
  </conditionalFormatting>
  <conditionalFormatting sqref="D28">
    <cfRule type="cellIs" dxfId="350" priority="215" stopIfTrue="1" operator="equal">
      <formula>0</formula>
    </cfRule>
  </conditionalFormatting>
  <conditionalFormatting sqref="D28">
    <cfRule type="cellIs" dxfId="349" priority="214" stopIfTrue="1" operator="equal">
      <formula>0</formula>
    </cfRule>
  </conditionalFormatting>
  <conditionalFormatting sqref="E28 I28 M28 Q28">
    <cfRule type="cellIs" dxfId="348" priority="213" stopIfTrue="1" operator="equal">
      <formula>0</formula>
    </cfRule>
  </conditionalFormatting>
  <conditionalFormatting sqref="E28 I28 M28 Q28">
    <cfRule type="cellIs" dxfId="347" priority="212" stopIfTrue="1" operator="equal">
      <formula>0</formula>
    </cfRule>
  </conditionalFormatting>
  <conditionalFormatting sqref="E26:G26 I26:K26 M26:O26 Q26:S26">
    <cfRule type="cellIs" dxfId="346" priority="211" stopIfTrue="1" operator="equal">
      <formula>0</formula>
    </cfRule>
  </conditionalFormatting>
  <conditionalFormatting sqref="E26 I26 M26 Q26">
    <cfRule type="cellIs" dxfId="345" priority="210" stopIfTrue="1" operator="equal">
      <formula>0</formula>
    </cfRule>
  </conditionalFormatting>
  <conditionalFormatting sqref="H28 L28 P28 T28">
    <cfRule type="cellIs" dxfId="344" priority="209" stopIfTrue="1" operator="equal">
      <formula>0</formula>
    </cfRule>
  </conditionalFormatting>
  <conditionalFormatting sqref="H28 L28 P28 T28">
    <cfRule type="cellIs" dxfId="343" priority="208" stopIfTrue="1" operator="equal">
      <formula>0</formula>
    </cfRule>
  </conditionalFormatting>
  <conditionalFormatting sqref="R32:R33 T32:T33 J32:J33 L32:L33 N32:N33 P32:P33">
    <cfRule type="cellIs" dxfId="342" priority="207" stopIfTrue="1" operator="equal">
      <formula>0</formula>
    </cfRule>
  </conditionalFormatting>
  <conditionalFormatting sqref="A32:T33">
    <cfRule type="cellIs" dxfId="341" priority="206" stopIfTrue="1" operator="equal">
      <formula>0</formula>
    </cfRule>
  </conditionalFormatting>
  <conditionalFormatting sqref="A32:T33">
    <cfRule type="cellIs" dxfId="340" priority="205" stopIfTrue="1" operator="equal">
      <formula>0</formula>
    </cfRule>
  </conditionalFormatting>
  <conditionalFormatting sqref="A34">
    <cfRule type="cellIs" dxfId="339" priority="204" stopIfTrue="1" operator="equal">
      <formula>0</formula>
    </cfRule>
  </conditionalFormatting>
  <conditionalFormatting sqref="A34">
    <cfRule type="cellIs" dxfId="338" priority="203" stopIfTrue="1" operator="equal">
      <formula>0</formula>
    </cfRule>
  </conditionalFormatting>
  <conditionalFormatting sqref="A34">
    <cfRule type="cellIs" dxfId="337" priority="202" stopIfTrue="1" operator="equal">
      <formula>0</formula>
    </cfRule>
  </conditionalFormatting>
  <conditionalFormatting sqref="A34">
    <cfRule type="cellIs" dxfId="336" priority="201" stopIfTrue="1" operator="equal">
      <formula>0</formula>
    </cfRule>
  </conditionalFormatting>
  <conditionalFormatting sqref="A34">
    <cfRule type="cellIs" dxfId="335" priority="200" stopIfTrue="1" operator="equal">
      <formula>0</formula>
    </cfRule>
  </conditionalFormatting>
  <conditionalFormatting sqref="A38">
    <cfRule type="cellIs" dxfId="334" priority="199" stopIfTrue="1" operator="equal">
      <formula>0</formula>
    </cfRule>
  </conditionalFormatting>
  <conditionalFormatting sqref="A38">
    <cfRule type="cellIs" dxfId="333" priority="198" stopIfTrue="1" operator="equal">
      <formula>0</formula>
    </cfRule>
  </conditionalFormatting>
  <conditionalFormatting sqref="A36:C36">
    <cfRule type="cellIs" dxfId="332" priority="197" stopIfTrue="1" operator="equal">
      <formula>0</formula>
    </cfRule>
  </conditionalFormatting>
  <conditionalFormatting sqref="A36">
    <cfRule type="cellIs" dxfId="331" priority="196" stopIfTrue="1" operator="equal">
      <formula>0</formula>
    </cfRule>
  </conditionalFormatting>
  <conditionalFormatting sqref="D38">
    <cfRule type="cellIs" dxfId="330" priority="195" stopIfTrue="1" operator="equal">
      <formula>0</formula>
    </cfRule>
  </conditionalFormatting>
  <conditionalFormatting sqref="D38">
    <cfRule type="cellIs" dxfId="329" priority="194" stopIfTrue="1" operator="equal">
      <formula>0</formula>
    </cfRule>
  </conditionalFormatting>
  <conditionalFormatting sqref="E38 I38 M38 Q38">
    <cfRule type="cellIs" dxfId="328" priority="193" stopIfTrue="1" operator="equal">
      <formula>0</formula>
    </cfRule>
  </conditionalFormatting>
  <conditionalFormatting sqref="E38 I38 M38 Q38">
    <cfRule type="cellIs" dxfId="327" priority="192" stopIfTrue="1" operator="equal">
      <formula>0</formula>
    </cfRule>
  </conditionalFormatting>
  <conditionalFormatting sqref="E36:G36 I36:K36 M36:O36 Q36:S36">
    <cfRule type="cellIs" dxfId="326" priority="191" stopIfTrue="1" operator="equal">
      <formula>0</formula>
    </cfRule>
  </conditionalFormatting>
  <conditionalFormatting sqref="E36 I36 M36 Q36">
    <cfRule type="cellIs" dxfId="325" priority="190" stopIfTrue="1" operator="equal">
      <formula>0</formula>
    </cfRule>
  </conditionalFormatting>
  <conditionalFormatting sqref="H38 L38 P38 T38">
    <cfRule type="cellIs" dxfId="324" priority="189" stopIfTrue="1" operator="equal">
      <formula>0</formula>
    </cfRule>
  </conditionalFormatting>
  <conditionalFormatting sqref="H38 L38 P38 T38">
    <cfRule type="cellIs" dxfId="323" priority="188" stopIfTrue="1" operator="equal">
      <formula>0</formula>
    </cfRule>
  </conditionalFormatting>
  <conditionalFormatting sqref="R42:R43 T42:T43 J42:J43 L42:L43 N42:N43 P42:P43">
    <cfRule type="cellIs" dxfId="322" priority="187" stopIfTrue="1" operator="equal">
      <formula>0</formula>
    </cfRule>
  </conditionalFormatting>
  <conditionalFormatting sqref="A42:T43">
    <cfRule type="cellIs" dxfId="321" priority="186" stopIfTrue="1" operator="equal">
      <formula>0</formula>
    </cfRule>
  </conditionalFormatting>
  <conditionalFormatting sqref="A42:T43">
    <cfRule type="cellIs" dxfId="320" priority="185" stopIfTrue="1" operator="equal">
      <formula>0</formula>
    </cfRule>
  </conditionalFormatting>
  <conditionalFormatting sqref="A44">
    <cfRule type="cellIs" dxfId="319" priority="184" stopIfTrue="1" operator="equal">
      <formula>0</formula>
    </cfRule>
  </conditionalFormatting>
  <conditionalFormatting sqref="A44">
    <cfRule type="cellIs" dxfId="318" priority="183" stopIfTrue="1" operator="equal">
      <formula>0</formula>
    </cfRule>
  </conditionalFormatting>
  <conditionalFormatting sqref="A44">
    <cfRule type="cellIs" dxfId="317" priority="182" stopIfTrue="1" operator="equal">
      <formula>0</formula>
    </cfRule>
  </conditionalFormatting>
  <conditionalFormatting sqref="A44">
    <cfRule type="cellIs" dxfId="316" priority="181" stopIfTrue="1" operator="equal">
      <formula>0</formula>
    </cfRule>
  </conditionalFormatting>
  <conditionalFormatting sqref="A44">
    <cfRule type="cellIs" dxfId="315" priority="180" stopIfTrue="1" operator="equal">
      <formula>0</formula>
    </cfRule>
  </conditionalFormatting>
  <conditionalFormatting sqref="A48">
    <cfRule type="cellIs" dxfId="314" priority="179" stopIfTrue="1" operator="equal">
      <formula>0</formula>
    </cfRule>
  </conditionalFormatting>
  <conditionalFormatting sqref="A48">
    <cfRule type="cellIs" dxfId="313" priority="178" stopIfTrue="1" operator="equal">
      <formula>0</formula>
    </cfRule>
  </conditionalFormatting>
  <conditionalFormatting sqref="A46:C46">
    <cfRule type="cellIs" dxfId="312" priority="177" stopIfTrue="1" operator="equal">
      <formula>0</formula>
    </cfRule>
  </conditionalFormatting>
  <conditionalFormatting sqref="A46">
    <cfRule type="cellIs" dxfId="311" priority="176" stopIfTrue="1" operator="equal">
      <formula>0</formula>
    </cfRule>
  </conditionalFormatting>
  <conditionalFormatting sqref="D48">
    <cfRule type="cellIs" dxfId="310" priority="175" stopIfTrue="1" operator="equal">
      <formula>0</formula>
    </cfRule>
  </conditionalFormatting>
  <conditionalFormatting sqref="D48">
    <cfRule type="cellIs" dxfId="309" priority="174" stopIfTrue="1" operator="equal">
      <formula>0</formula>
    </cfRule>
  </conditionalFormatting>
  <conditionalFormatting sqref="E48 I48 M48 Q48">
    <cfRule type="cellIs" dxfId="308" priority="173" stopIfTrue="1" operator="equal">
      <formula>0</formula>
    </cfRule>
  </conditionalFormatting>
  <conditionalFormatting sqref="E48 I48 M48 Q48">
    <cfRule type="cellIs" dxfId="307" priority="172" stopIfTrue="1" operator="equal">
      <formula>0</formula>
    </cfRule>
  </conditionalFormatting>
  <conditionalFormatting sqref="E46:G46 I46:K46 M46:O46 Q46:S46">
    <cfRule type="cellIs" dxfId="306" priority="171" stopIfTrue="1" operator="equal">
      <formula>0</formula>
    </cfRule>
  </conditionalFormatting>
  <conditionalFormatting sqref="E46 I46 M46 Q46">
    <cfRule type="cellIs" dxfId="305" priority="170" stopIfTrue="1" operator="equal">
      <formula>0</formula>
    </cfRule>
  </conditionalFormatting>
  <conditionalFormatting sqref="H48 L48 P48 T48">
    <cfRule type="cellIs" dxfId="304" priority="169" stopIfTrue="1" operator="equal">
      <formula>0</formula>
    </cfRule>
  </conditionalFormatting>
  <conditionalFormatting sqref="H48 L48 P48 T48">
    <cfRule type="cellIs" dxfId="303" priority="168" stopIfTrue="1" operator="equal">
      <formula>0</formula>
    </cfRule>
  </conditionalFormatting>
  <conditionalFormatting sqref="R52:R53 T52:T53 J52:J53 L52:L53 N52:N53 P52:P53">
    <cfRule type="cellIs" dxfId="302" priority="167" stopIfTrue="1" operator="equal">
      <formula>0</formula>
    </cfRule>
  </conditionalFormatting>
  <conditionalFormatting sqref="A52:T53">
    <cfRule type="cellIs" dxfId="301" priority="166" stopIfTrue="1" operator="equal">
      <formula>0</formula>
    </cfRule>
  </conditionalFormatting>
  <conditionalFormatting sqref="A52:T53">
    <cfRule type="cellIs" dxfId="300" priority="165" stopIfTrue="1" operator="equal">
      <formula>0</formula>
    </cfRule>
  </conditionalFormatting>
  <conditionalFormatting sqref="H8">
    <cfRule type="cellIs" dxfId="299" priority="164" stopIfTrue="1" operator="equal">
      <formula>0</formula>
    </cfRule>
  </conditionalFormatting>
  <conditionalFormatting sqref="H8">
    <cfRule type="cellIs" dxfId="298" priority="163" stopIfTrue="1" operator="equal">
      <formula>0</formula>
    </cfRule>
  </conditionalFormatting>
  <conditionalFormatting sqref="L8">
    <cfRule type="cellIs" dxfId="297" priority="162" stopIfTrue="1" operator="equal">
      <formula>0</formula>
    </cfRule>
  </conditionalFormatting>
  <conditionalFormatting sqref="L8">
    <cfRule type="cellIs" dxfId="296" priority="161" stopIfTrue="1" operator="equal">
      <formula>0</formula>
    </cfRule>
  </conditionalFormatting>
  <conditionalFormatting sqref="P8">
    <cfRule type="cellIs" dxfId="295" priority="160" stopIfTrue="1" operator="equal">
      <formula>0</formula>
    </cfRule>
  </conditionalFormatting>
  <conditionalFormatting sqref="P8">
    <cfRule type="cellIs" dxfId="294" priority="159" stopIfTrue="1" operator="equal">
      <formula>0</formula>
    </cfRule>
  </conditionalFormatting>
  <conditionalFormatting sqref="T8">
    <cfRule type="cellIs" dxfId="293" priority="158" stopIfTrue="1" operator="equal">
      <formula>0</formula>
    </cfRule>
  </conditionalFormatting>
  <conditionalFormatting sqref="T8">
    <cfRule type="cellIs" dxfId="292" priority="157" stopIfTrue="1" operator="equal">
      <formula>0</formula>
    </cfRule>
  </conditionalFormatting>
  <conditionalFormatting sqref="D18">
    <cfRule type="cellIs" dxfId="291" priority="156" stopIfTrue="1" operator="equal">
      <formula>0</formula>
    </cfRule>
  </conditionalFormatting>
  <conditionalFormatting sqref="D18">
    <cfRule type="cellIs" dxfId="290" priority="155" stopIfTrue="1" operator="equal">
      <formula>0</formula>
    </cfRule>
  </conditionalFormatting>
  <conditionalFormatting sqref="H18">
    <cfRule type="cellIs" dxfId="289" priority="154" stopIfTrue="1" operator="equal">
      <formula>0</formula>
    </cfRule>
  </conditionalFormatting>
  <conditionalFormatting sqref="H18">
    <cfRule type="cellIs" dxfId="288" priority="153" stopIfTrue="1" operator="equal">
      <formula>0</formula>
    </cfRule>
  </conditionalFormatting>
  <conditionalFormatting sqref="H18">
    <cfRule type="cellIs" dxfId="287" priority="152" stopIfTrue="1" operator="equal">
      <formula>0</formula>
    </cfRule>
  </conditionalFormatting>
  <conditionalFormatting sqref="H18">
    <cfRule type="cellIs" dxfId="286" priority="151" stopIfTrue="1" operator="equal">
      <formula>0</formula>
    </cfRule>
  </conditionalFormatting>
  <conditionalFormatting sqref="H18">
    <cfRule type="cellIs" dxfId="285" priority="150" stopIfTrue="1" operator="equal">
      <formula>0</formula>
    </cfRule>
  </conditionalFormatting>
  <conditionalFormatting sqref="H18">
    <cfRule type="cellIs" dxfId="284" priority="149" stopIfTrue="1" operator="equal">
      <formula>0</formula>
    </cfRule>
  </conditionalFormatting>
  <conditionalFormatting sqref="H18">
    <cfRule type="cellIs" dxfId="283" priority="148" stopIfTrue="1" operator="equal">
      <formula>0</formula>
    </cfRule>
  </conditionalFormatting>
  <conditionalFormatting sqref="H18">
    <cfRule type="cellIs" dxfId="282" priority="147" stopIfTrue="1" operator="equal">
      <formula>0</formula>
    </cfRule>
  </conditionalFormatting>
  <conditionalFormatting sqref="L18">
    <cfRule type="cellIs" dxfId="281" priority="146" stopIfTrue="1" operator="equal">
      <formula>0</formula>
    </cfRule>
  </conditionalFormatting>
  <conditionalFormatting sqref="L18">
    <cfRule type="cellIs" dxfId="280" priority="145" stopIfTrue="1" operator="equal">
      <formula>0</formula>
    </cfRule>
  </conditionalFormatting>
  <conditionalFormatting sqref="L18">
    <cfRule type="cellIs" dxfId="279" priority="144" stopIfTrue="1" operator="equal">
      <formula>0</formula>
    </cfRule>
  </conditionalFormatting>
  <conditionalFormatting sqref="L18">
    <cfRule type="cellIs" dxfId="278" priority="143" stopIfTrue="1" operator="equal">
      <formula>0</formula>
    </cfRule>
  </conditionalFormatting>
  <conditionalFormatting sqref="P18">
    <cfRule type="cellIs" dxfId="277" priority="142" stopIfTrue="1" operator="equal">
      <formula>0</formula>
    </cfRule>
  </conditionalFormatting>
  <conditionalFormatting sqref="P18">
    <cfRule type="cellIs" dxfId="276" priority="141" stopIfTrue="1" operator="equal">
      <formula>0</formula>
    </cfRule>
  </conditionalFormatting>
  <conditionalFormatting sqref="P18">
    <cfRule type="cellIs" dxfId="275" priority="140" stopIfTrue="1" operator="equal">
      <formula>0</formula>
    </cfRule>
  </conditionalFormatting>
  <conditionalFormatting sqref="P18">
    <cfRule type="cellIs" dxfId="274" priority="139" stopIfTrue="1" operator="equal">
      <formula>0</formula>
    </cfRule>
  </conditionalFormatting>
  <conditionalFormatting sqref="T18">
    <cfRule type="cellIs" dxfId="273" priority="138" stopIfTrue="1" operator="equal">
      <formula>0</formula>
    </cfRule>
  </conditionalFormatting>
  <conditionalFormatting sqref="T18">
    <cfRule type="cellIs" dxfId="272" priority="137" stopIfTrue="1" operator="equal">
      <formula>0</formula>
    </cfRule>
  </conditionalFormatting>
  <conditionalFormatting sqref="T18">
    <cfRule type="cellIs" dxfId="271" priority="136" stopIfTrue="1" operator="equal">
      <formula>0</formula>
    </cfRule>
  </conditionalFormatting>
  <conditionalFormatting sqref="T18">
    <cfRule type="cellIs" dxfId="270" priority="135" stopIfTrue="1" operator="equal">
      <formula>0</formula>
    </cfRule>
  </conditionalFormatting>
  <conditionalFormatting sqref="T18">
    <cfRule type="cellIs" dxfId="269" priority="134" stopIfTrue="1" operator="equal">
      <formula>0</formula>
    </cfRule>
  </conditionalFormatting>
  <conditionalFormatting sqref="T18">
    <cfRule type="cellIs" dxfId="268" priority="133" stopIfTrue="1" operator="equal">
      <formula>0</formula>
    </cfRule>
  </conditionalFormatting>
  <conditionalFormatting sqref="T18">
    <cfRule type="cellIs" dxfId="267" priority="132" stopIfTrue="1" operator="equal">
      <formula>0</formula>
    </cfRule>
  </conditionalFormatting>
  <conditionalFormatting sqref="T18">
    <cfRule type="cellIs" dxfId="266" priority="131" stopIfTrue="1" operator="equal">
      <formula>0</formula>
    </cfRule>
  </conditionalFormatting>
  <conditionalFormatting sqref="D28">
    <cfRule type="cellIs" dxfId="265" priority="130" stopIfTrue="1" operator="equal">
      <formula>0</formula>
    </cfRule>
  </conditionalFormatting>
  <conditionalFormatting sqref="D28">
    <cfRule type="cellIs" dxfId="264" priority="129" stopIfTrue="1" operator="equal">
      <formula>0</formula>
    </cfRule>
  </conditionalFormatting>
  <conditionalFormatting sqref="D28">
    <cfRule type="cellIs" dxfId="263" priority="128" stopIfTrue="1" operator="equal">
      <formula>0</formula>
    </cfRule>
  </conditionalFormatting>
  <conditionalFormatting sqref="D28">
    <cfRule type="cellIs" dxfId="262" priority="127" stopIfTrue="1" operator="equal">
      <formula>0</formula>
    </cfRule>
  </conditionalFormatting>
  <conditionalFormatting sqref="H28">
    <cfRule type="cellIs" dxfId="261" priority="126" stopIfTrue="1" operator="equal">
      <formula>0</formula>
    </cfRule>
  </conditionalFormatting>
  <conditionalFormatting sqref="H28">
    <cfRule type="cellIs" dxfId="260" priority="125" stopIfTrue="1" operator="equal">
      <formula>0</formula>
    </cfRule>
  </conditionalFormatting>
  <conditionalFormatting sqref="H28">
    <cfRule type="cellIs" dxfId="259" priority="124" stopIfTrue="1" operator="equal">
      <formula>0</formula>
    </cfRule>
  </conditionalFormatting>
  <conditionalFormatting sqref="H28">
    <cfRule type="cellIs" dxfId="258" priority="123" stopIfTrue="1" operator="equal">
      <formula>0</formula>
    </cfRule>
  </conditionalFormatting>
  <conditionalFormatting sqref="H28">
    <cfRule type="cellIs" dxfId="257" priority="122" stopIfTrue="1" operator="equal">
      <formula>0</formula>
    </cfRule>
  </conditionalFormatting>
  <conditionalFormatting sqref="H28">
    <cfRule type="cellIs" dxfId="256" priority="121" stopIfTrue="1" operator="equal">
      <formula>0</formula>
    </cfRule>
  </conditionalFormatting>
  <conditionalFormatting sqref="H28">
    <cfRule type="cellIs" dxfId="255" priority="120" stopIfTrue="1" operator="equal">
      <formula>0</formula>
    </cfRule>
  </conditionalFormatting>
  <conditionalFormatting sqref="H28">
    <cfRule type="cellIs" dxfId="254" priority="119" stopIfTrue="1" operator="equal">
      <formula>0</formula>
    </cfRule>
  </conditionalFormatting>
  <conditionalFormatting sqref="H28">
    <cfRule type="cellIs" dxfId="253" priority="118" stopIfTrue="1" operator="equal">
      <formula>0</formula>
    </cfRule>
  </conditionalFormatting>
  <conditionalFormatting sqref="H28">
    <cfRule type="cellIs" dxfId="252" priority="117" stopIfTrue="1" operator="equal">
      <formula>0</formula>
    </cfRule>
  </conditionalFormatting>
  <conditionalFormatting sqref="L28">
    <cfRule type="cellIs" dxfId="251" priority="116" stopIfTrue="1" operator="equal">
      <formula>0</formula>
    </cfRule>
  </conditionalFormatting>
  <conditionalFormatting sqref="L28">
    <cfRule type="cellIs" dxfId="250" priority="115" stopIfTrue="1" operator="equal">
      <formula>0</formula>
    </cfRule>
  </conditionalFormatting>
  <conditionalFormatting sqref="L28">
    <cfRule type="cellIs" dxfId="249" priority="114" stopIfTrue="1" operator="equal">
      <formula>0</formula>
    </cfRule>
  </conditionalFormatting>
  <conditionalFormatting sqref="L28">
    <cfRule type="cellIs" dxfId="248" priority="113" stopIfTrue="1" operator="equal">
      <formula>0</formula>
    </cfRule>
  </conditionalFormatting>
  <conditionalFormatting sqref="L28">
    <cfRule type="cellIs" dxfId="247" priority="112" stopIfTrue="1" operator="equal">
      <formula>0</formula>
    </cfRule>
  </conditionalFormatting>
  <conditionalFormatting sqref="L28">
    <cfRule type="cellIs" dxfId="246" priority="111" stopIfTrue="1" operator="equal">
      <formula>0</formula>
    </cfRule>
  </conditionalFormatting>
  <conditionalFormatting sqref="P28">
    <cfRule type="cellIs" dxfId="245" priority="110" stopIfTrue="1" operator="equal">
      <formula>0</formula>
    </cfRule>
  </conditionalFormatting>
  <conditionalFormatting sqref="P28">
    <cfRule type="cellIs" dxfId="244" priority="109" stopIfTrue="1" operator="equal">
      <formula>0</formula>
    </cfRule>
  </conditionalFormatting>
  <conditionalFormatting sqref="P28">
    <cfRule type="cellIs" dxfId="243" priority="108" stopIfTrue="1" operator="equal">
      <formula>0</formula>
    </cfRule>
  </conditionalFormatting>
  <conditionalFormatting sqref="P28">
    <cfRule type="cellIs" dxfId="242" priority="107" stopIfTrue="1" operator="equal">
      <formula>0</formula>
    </cfRule>
  </conditionalFormatting>
  <conditionalFormatting sqref="P28">
    <cfRule type="cellIs" dxfId="241" priority="106" stopIfTrue="1" operator="equal">
      <formula>0</formula>
    </cfRule>
  </conditionalFormatting>
  <conditionalFormatting sqref="P28">
    <cfRule type="cellIs" dxfId="240" priority="105" stopIfTrue="1" operator="equal">
      <formula>0</formula>
    </cfRule>
  </conditionalFormatting>
  <conditionalFormatting sqref="T28">
    <cfRule type="cellIs" dxfId="239" priority="104" stopIfTrue="1" operator="equal">
      <formula>0</formula>
    </cfRule>
  </conditionalFormatting>
  <conditionalFormatting sqref="T28">
    <cfRule type="cellIs" dxfId="238" priority="103" stopIfTrue="1" operator="equal">
      <formula>0</formula>
    </cfRule>
  </conditionalFormatting>
  <conditionalFormatting sqref="T28">
    <cfRule type="cellIs" dxfId="237" priority="102" stopIfTrue="1" operator="equal">
      <formula>0</formula>
    </cfRule>
  </conditionalFormatting>
  <conditionalFormatting sqref="T28">
    <cfRule type="cellIs" dxfId="236" priority="101" stopIfTrue="1" operator="equal">
      <formula>0</formula>
    </cfRule>
  </conditionalFormatting>
  <conditionalFormatting sqref="T28">
    <cfRule type="cellIs" dxfId="235" priority="100" stopIfTrue="1" operator="equal">
      <formula>0</formula>
    </cfRule>
  </conditionalFormatting>
  <conditionalFormatting sqref="T28">
    <cfRule type="cellIs" dxfId="234" priority="99" stopIfTrue="1" operator="equal">
      <formula>0</formula>
    </cfRule>
  </conditionalFormatting>
  <conditionalFormatting sqref="T28">
    <cfRule type="cellIs" dxfId="233" priority="98" stopIfTrue="1" operator="equal">
      <formula>0</formula>
    </cfRule>
  </conditionalFormatting>
  <conditionalFormatting sqref="T28">
    <cfRule type="cellIs" dxfId="232" priority="97" stopIfTrue="1" operator="equal">
      <formula>0</formula>
    </cfRule>
  </conditionalFormatting>
  <conditionalFormatting sqref="T28">
    <cfRule type="cellIs" dxfId="231" priority="96" stopIfTrue="1" operator="equal">
      <formula>0</formula>
    </cfRule>
  </conditionalFormatting>
  <conditionalFormatting sqref="T28">
    <cfRule type="cellIs" dxfId="230" priority="95" stopIfTrue="1" operator="equal">
      <formula>0</formula>
    </cfRule>
  </conditionalFormatting>
  <conditionalFormatting sqref="D38">
    <cfRule type="cellIs" dxfId="229" priority="94" stopIfTrue="1" operator="equal">
      <formula>0</formula>
    </cfRule>
  </conditionalFormatting>
  <conditionalFormatting sqref="D38">
    <cfRule type="cellIs" dxfId="228" priority="93" stopIfTrue="1" operator="equal">
      <formula>0</formula>
    </cfRule>
  </conditionalFormatting>
  <conditionalFormatting sqref="D38">
    <cfRule type="cellIs" dxfId="227" priority="92" stopIfTrue="1" operator="equal">
      <formula>0</formula>
    </cfRule>
  </conditionalFormatting>
  <conditionalFormatting sqref="D38">
    <cfRule type="cellIs" dxfId="226" priority="91" stopIfTrue="1" operator="equal">
      <formula>0</formula>
    </cfRule>
  </conditionalFormatting>
  <conditionalFormatting sqref="D38">
    <cfRule type="cellIs" dxfId="225" priority="90" stopIfTrue="1" operator="equal">
      <formula>0</formula>
    </cfRule>
  </conditionalFormatting>
  <conditionalFormatting sqref="D38">
    <cfRule type="cellIs" dxfId="224" priority="89" stopIfTrue="1" operator="equal">
      <formula>0</formula>
    </cfRule>
  </conditionalFormatting>
  <conditionalFormatting sqref="H38">
    <cfRule type="cellIs" dxfId="223" priority="88" stopIfTrue="1" operator="equal">
      <formula>0</formula>
    </cfRule>
  </conditionalFormatting>
  <conditionalFormatting sqref="H38">
    <cfRule type="cellIs" dxfId="222" priority="87" stopIfTrue="1" operator="equal">
      <formula>0</formula>
    </cfRule>
  </conditionalFormatting>
  <conditionalFormatting sqref="H38">
    <cfRule type="cellIs" dxfId="221" priority="86" stopIfTrue="1" operator="equal">
      <formula>0</formula>
    </cfRule>
  </conditionalFormatting>
  <conditionalFormatting sqref="H38">
    <cfRule type="cellIs" dxfId="220" priority="85" stopIfTrue="1" operator="equal">
      <formula>0</formula>
    </cfRule>
  </conditionalFormatting>
  <conditionalFormatting sqref="H38">
    <cfRule type="cellIs" dxfId="219" priority="84" stopIfTrue="1" operator="equal">
      <formula>0</formula>
    </cfRule>
  </conditionalFormatting>
  <conditionalFormatting sqref="H38">
    <cfRule type="cellIs" dxfId="218" priority="83" stopIfTrue="1" operator="equal">
      <formula>0</formula>
    </cfRule>
  </conditionalFormatting>
  <conditionalFormatting sqref="H38">
    <cfRule type="cellIs" dxfId="217" priority="82" stopIfTrue="1" operator="equal">
      <formula>0</formula>
    </cfRule>
  </conditionalFormatting>
  <conditionalFormatting sqref="H38">
    <cfRule type="cellIs" dxfId="216" priority="81" stopIfTrue="1" operator="equal">
      <formula>0</formula>
    </cfRule>
  </conditionalFormatting>
  <conditionalFormatting sqref="H38">
    <cfRule type="cellIs" dxfId="215" priority="80" stopIfTrue="1" operator="equal">
      <formula>0</formula>
    </cfRule>
  </conditionalFormatting>
  <conditionalFormatting sqref="H38">
    <cfRule type="cellIs" dxfId="214" priority="79" stopIfTrue="1" operator="equal">
      <formula>0</formula>
    </cfRule>
  </conditionalFormatting>
  <conditionalFormatting sqref="H38">
    <cfRule type="cellIs" dxfId="213" priority="78" stopIfTrue="1" operator="equal">
      <formula>0</formula>
    </cfRule>
  </conditionalFormatting>
  <conditionalFormatting sqref="H38">
    <cfRule type="cellIs" dxfId="212" priority="77" stopIfTrue="1" operator="equal">
      <formula>0</formula>
    </cfRule>
  </conditionalFormatting>
  <conditionalFormatting sqref="L38">
    <cfRule type="cellIs" dxfId="211" priority="76" stopIfTrue="1" operator="equal">
      <formula>0</formula>
    </cfRule>
  </conditionalFormatting>
  <conditionalFormatting sqref="L38">
    <cfRule type="cellIs" dxfId="210" priority="75" stopIfTrue="1" operator="equal">
      <formula>0</formula>
    </cfRule>
  </conditionalFormatting>
  <conditionalFormatting sqref="L38">
    <cfRule type="cellIs" dxfId="209" priority="74" stopIfTrue="1" operator="equal">
      <formula>0</formula>
    </cfRule>
  </conditionalFormatting>
  <conditionalFormatting sqref="L38">
    <cfRule type="cellIs" dxfId="208" priority="73" stopIfTrue="1" operator="equal">
      <formula>0</formula>
    </cfRule>
  </conditionalFormatting>
  <conditionalFormatting sqref="L38">
    <cfRule type="cellIs" dxfId="207" priority="72" stopIfTrue="1" operator="equal">
      <formula>0</formula>
    </cfRule>
  </conditionalFormatting>
  <conditionalFormatting sqref="L38">
    <cfRule type="cellIs" dxfId="206" priority="71" stopIfTrue="1" operator="equal">
      <formula>0</formula>
    </cfRule>
  </conditionalFormatting>
  <conditionalFormatting sqref="L38">
    <cfRule type="cellIs" dxfId="205" priority="70" stopIfTrue="1" operator="equal">
      <formula>0</formula>
    </cfRule>
  </conditionalFormatting>
  <conditionalFormatting sqref="L38">
    <cfRule type="cellIs" dxfId="204" priority="69" stopIfTrue="1" operator="equal">
      <formula>0</formula>
    </cfRule>
  </conditionalFormatting>
  <conditionalFormatting sqref="P38">
    <cfRule type="cellIs" dxfId="203" priority="68" stopIfTrue="1" operator="equal">
      <formula>0</formula>
    </cfRule>
  </conditionalFormatting>
  <conditionalFormatting sqref="P38">
    <cfRule type="cellIs" dxfId="202" priority="67" stopIfTrue="1" operator="equal">
      <formula>0</formula>
    </cfRule>
  </conditionalFormatting>
  <conditionalFormatting sqref="P38">
    <cfRule type="cellIs" dxfId="201" priority="66" stopIfTrue="1" operator="equal">
      <formula>0</formula>
    </cfRule>
  </conditionalFormatting>
  <conditionalFormatting sqref="P38">
    <cfRule type="cellIs" dxfId="200" priority="65" stopIfTrue="1" operator="equal">
      <formula>0</formula>
    </cfRule>
  </conditionalFormatting>
  <conditionalFormatting sqref="P38">
    <cfRule type="cellIs" dxfId="199" priority="64" stopIfTrue="1" operator="equal">
      <formula>0</formula>
    </cfRule>
  </conditionalFormatting>
  <conditionalFormatting sqref="P38">
    <cfRule type="cellIs" dxfId="198" priority="63" stopIfTrue="1" operator="equal">
      <formula>0</formula>
    </cfRule>
  </conditionalFormatting>
  <conditionalFormatting sqref="P38">
    <cfRule type="cellIs" dxfId="197" priority="62" stopIfTrue="1" operator="equal">
      <formula>0</formula>
    </cfRule>
  </conditionalFormatting>
  <conditionalFormatting sqref="P38">
    <cfRule type="cellIs" dxfId="196" priority="61" stopIfTrue="1" operator="equal">
      <formula>0</formula>
    </cfRule>
  </conditionalFormatting>
  <conditionalFormatting sqref="T38">
    <cfRule type="cellIs" dxfId="195" priority="60" stopIfTrue="1" operator="equal">
      <formula>0</formula>
    </cfRule>
  </conditionalFormatting>
  <conditionalFormatting sqref="T38">
    <cfRule type="cellIs" dxfId="194" priority="59" stopIfTrue="1" operator="equal">
      <formula>0</formula>
    </cfRule>
  </conditionalFormatting>
  <conditionalFormatting sqref="T38">
    <cfRule type="cellIs" dxfId="193" priority="58" stopIfTrue="1" operator="equal">
      <formula>0</formula>
    </cfRule>
  </conditionalFormatting>
  <conditionalFormatting sqref="T38">
    <cfRule type="cellIs" dxfId="192" priority="57" stopIfTrue="1" operator="equal">
      <formula>0</formula>
    </cfRule>
  </conditionalFormatting>
  <conditionalFormatting sqref="T38">
    <cfRule type="cellIs" dxfId="191" priority="56" stopIfTrue="1" operator="equal">
      <formula>0</formula>
    </cfRule>
  </conditionalFormatting>
  <conditionalFormatting sqref="T38">
    <cfRule type="cellIs" dxfId="190" priority="55" stopIfTrue="1" operator="equal">
      <formula>0</formula>
    </cfRule>
  </conditionalFormatting>
  <conditionalFormatting sqref="T38">
    <cfRule type="cellIs" dxfId="189" priority="54" stopIfTrue="1" operator="equal">
      <formula>0</formula>
    </cfRule>
  </conditionalFormatting>
  <conditionalFormatting sqref="T38">
    <cfRule type="cellIs" dxfId="188" priority="53" stopIfTrue="1" operator="equal">
      <formula>0</formula>
    </cfRule>
  </conditionalFormatting>
  <conditionalFormatting sqref="T38">
    <cfRule type="cellIs" dxfId="187" priority="52" stopIfTrue="1" operator="equal">
      <formula>0</formula>
    </cfRule>
  </conditionalFormatting>
  <conditionalFormatting sqref="T38">
    <cfRule type="cellIs" dxfId="186" priority="51" stopIfTrue="1" operator="equal">
      <formula>0</formula>
    </cfRule>
  </conditionalFormatting>
  <conditionalFormatting sqref="T38">
    <cfRule type="cellIs" dxfId="185" priority="50" stopIfTrue="1" operator="equal">
      <formula>0</formula>
    </cfRule>
  </conditionalFormatting>
  <conditionalFormatting sqref="T38">
    <cfRule type="cellIs" dxfId="184" priority="49" stopIfTrue="1" operator="equal">
      <formula>0</formula>
    </cfRule>
  </conditionalFormatting>
  <conditionalFormatting sqref="D48">
    <cfRule type="cellIs" dxfId="183" priority="48" stopIfTrue="1" operator="equal">
      <formula>0</formula>
    </cfRule>
  </conditionalFormatting>
  <conditionalFormatting sqref="D48">
    <cfRule type="cellIs" dxfId="182" priority="47" stopIfTrue="1" operator="equal">
      <formula>0</formula>
    </cfRule>
  </conditionalFormatting>
  <conditionalFormatting sqref="D48">
    <cfRule type="cellIs" dxfId="181" priority="46" stopIfTrue="1" operator="equal">
      <formula>0</formula>
    </cfRule>
  </conditionalFormatting>
  <conditionalFormatting sqref="D48">
    <cfRule type="cellIs" dxfId="180" priority="45" stopIfTrue="1" operator="equal">
      <formula>0</formula>
    </cfRule>
  </conditionalFormatting>
  <conditionalFormatting sqref="D48">
    <cfRule type="cellIs" dxfId="179" priority="44" stopIfTrue="1" operator="equal">
      <formula>0</formula>
    </cfRule>
  </conditionalFormatting>
  <conditionalFormatting sqref="D48">
    <cfRule type="cellIs" dxfId="178" priority="43" stopIfTrue="1" operator="equal">
      <formula>0</formula>
    </cfRule>
  </conditionalFormatting>
  <conditionalFormatting sqref="D48">
    <cfRule type="cellIs" dxfId="177" priority="42" stopIfTrue="1" operator="equal">
      <formula>0</formula>
    </cfRule>
  </conditionalFormatting>
  <conditionalFormatting sqref="D48">
    <cfRule type="cellIs" dxfId="176" priority="41" stopIfTrue="1" operator="equal">
      <formula>0</formula>
    </cfRule>
  </conditionalFormatting>
  <conditionalFormatting sqref="H48">
    <cfRule type="cellIs" dxfId="175" priority="40" stopIfTrue="1" operator="equal">
      <formula>0</formula>
    </cfRule>
  </conditionalFormatting>
  <conditionalFormatting sqref="H48">
    <cfRule type="cellIs" dxfId="174" priority="39" stopIfTrue="1" operator="equal">
      <formula>0</formula>
    </cfRule>
  </conditionalFormatting>
  <conditionalFormatting sqref="H48">
    <cfRule type="cellIs" dxfId="173" priority="38" stopIfTrue="1" operator="equal">
      <formula>0</formula>
    </cfRule>
  </conditionalFormatting>
  <conditionalFormatting sqref="H48">
    <cfRule type="cellIs" dxfId="172" priority="37" stopIfTrue="1" operator="equal">
      <formula>0</formula>
    </cfRule>
  </conditionalFormatting>
  <conditionalFormatting sqref="H48">
    <cfRule type="cellIs" dxfId="171" priority="36" stopIfTrue="1" operator="equal">
      <formula>0</formula>
    </cfRule>
  </conditionalFormatting>
  <conditionalFormatting sqref="H48">
    <cfRule type="cellIs" dxfId="170" priority="35" stopIfTrue="1" operator="equal">
      <formula>0</formula>
    </cfRule>
  </conditionalFormatting>
  <conditionalFormatting sqref="H48">
    <cfRule type="cellIs" dxfId="169" priority="34" stopIfTrue="1" operator="equal">
      <formula>0</formula>
    </cfRule>
  </conditionalFormatting>
  <conditionalFormatting sqref="H48">
    <cfRule type="cellIs" dxfId="168" priority="33" stopIfTrue="1" operator="equal">
      <formula>0</formula>
    </cfRule>
  </conditionalFormatting>
  <conditionalFormatting sqref="H48">
    <cfRule type="cellIs" dxfId="167" priority="32" stopIfTrue="1" operator="equal">
      <formula>0</formula>
    </cfRule>
  </conditionalFormatting>
  <conditionalFormatting sqref="H48">
    <cfRule type="cellIs" dxfId="166" priority="31" stopIfTrue="1" operator="equal">
      <formula>0</formula>
    </cfRule>
  </conditionalFormatting>
  <conditionalFormatting sqref="L48">
    <cfRule type="cellIs" dxfId="165" priority="30" stopIfTrue="1" operator="equal">
      <formula>0</formula>
    </cfRule>
  </conditionalFormatting>
  <conditionalFormatting sqref="L48">
    <cfRule type="cellIs" dxfId="164" priority="29" stopIfTrue="1" operator="equal">
      <formula>0</formula>
    </cfRule>
  </conditionalFormatting>
  <conditionalFormatting sqref="L48">
    <cfRule type="cellIs" dxfId="163" priority="28" stopIfTrue="1" operator="equal">
      <formula>0</formula>
    </cfRule>
  </conditionalFormatting>
  <conditionalFormatting sqref="L48">
    <cfRule type="cellIs" dxfId="162" priority="27" stopIfTrue="1" operator="equal">
      <formula>0</formula>
    </cfRule>
  </conditionalFormatting>
  <conditionalFormatting sqref="L48">
    <cfRule type="cellIs" dxfId="161" priority="26" stopIfTrue="1" operator="equal">
      <formula>0</formula>
    </cfRule>
  </conditionalFormatting>
  <conditionalFormatting sqref="L48">
    <cfRule type="cellIs" dxfId="160" priority="25" stopIfTrue="1" operator="equal">
      <formula>0</formula>
    </cfRule>
  </conditionalFormatting>
  <conditionalFormatting sqref="L48">
    <cfRule type="cellIs" dxfId="159" priority="24" stopIfTrue="1" operator="equal">
      <formula>0</formula>
    </cfRule>
  </conditionalFormatting>
  <conditionalFormatting sqref="L48">
    <cfRule type="cellIs" dxfId="158" priority="23" stopIfTrue="1" operator="equal">
      <formula>0</formula>
    </cfRule>
  </conditionalFormatting>
  <conditionalFormatting sqref="L48">
    <cfRule type="cellIs" dxfId="157" priority="22" stopIfTrue="1" operator="equal">
      <formula>0</formula>
    </cfRule>
  </conditionalFormatting>
  <conditionalFormatting sqref="L48">
    <cfRule type="cellIs" dxfId="156" priority="21" stopIfTrue="1" operator="equal">
      <formula>0</formula>
    </cfRule>
  </conditionalFormatting>
  <conditionalFormatting sqref="P48">
    <cfRule type="cellIs" dxfId="155" priority="20" stopIfTrue="1" operator="equal">
      <formula>0</formula>
    </cfRule>
  </conditionalFormatting>
  <conditionalFormatting sqref="P48">
    <cfRule type="cellIs" dxfId="154" priority="19" stopIfTrue="1" operator="equal">
      <formula>0</formula>
    </cfRule>
  </conditionalFormatting>
  <conditionalFormatting sqref="P48">
    <cfRule type="cellIs" dxfId="153" priority="18" stopIfTrue="1" operator="equal">
      <formula>0</formula>
    </cfRule>
  </conditionalFormatting>
  <conditionalFormatting sqref="P48">
    <cfRule type="cellIs" dxfId="152" priority="17" stopIfTrue="1" operator="equal">
      <formula>0</formula>
    </cfRule>
  </conditionalFormatting>
  <conditionalFormatting sqref="P48">
    <cfRule type="cellIs" dxfId="151" priority="16" stopIfTrue="1" operator="equal">
      <formula>0</formula>
    </cfRule>
  </conditionalFormatting>
  <conditionalFormatting sqref="P48">
    <cfRule type="cellIs" dxfId="150" priority="15" stopIfTrue="1" operator="equal">
      <formula>0</formula>
    </cfRule>
  </conditionalFormatting>
  <conditionalFormatting sqref="P48">
    <cfRule type="cellIs" dxfId="149" priority="14" stopIfTrue="1" operator="equal">
      <formula>0</formula>
    </cfRule>
  </conditionalFormatting>
  <conditionalFormatting sqref="P48">
    <cfRule type="cellIs" dxfId="148" priority="13" stopIfTrue="1" operator="equal">
      <formula>0</formula>
    </cfRule>
  </conditionalFormatting>
  <conditionalFormatting sqref="P48">
    <cfRule type="cellIs" dxfId="147" priority="12" stopIfTrue="1" operator="equal">
      <formula>0</formula>
    </cfRule>
  </conditionalFormatting>
  <conditionalFormatting sqref="P48">
    <cfRule type="cellIs" dxfId="146" priority="11" stopIfTrue="1" operator="equal">
      <formula>0</formula>
    </cfRule>
  </conditionalFormatting>
  <conditionalFormatting sqref="T48">
    <cfRule type="cellIs" dxfId="145" priority="10" stopIfTrue="1" operator="equal">
      <formula>0</formula>
    </cfRule>
  </conditionalFormatting>
  <conditionalFormatting sqref="T48">
    <cfRule type="cellIs" dxfId="144" priority="9" stopIfTrue="1" operator="equal">
      <formula>0</formula>
    </cfRule>
  </conditionalFormatting>
  <conditionalFormatting sqref="T48">
    <cfRule type="cellIs" dxfId="143" priority="8" stopIfTrue="1" operator="equal">
      <formula>0</formula>
    </cfRule>
  </conditionalFormatting>
  <conditionalFormatting sqref="T48">
    <cfRule type="cellIs" dxfId="142" priority="7" stopIfTrue="1" operator="equal">
      <formula>0</formula>
    </cfRule>
  </conditionalFormatting>
  <conditionalFormatting sqref="T48">
    <cfRule type="cellIs" dxfId="141" priority="6" stopIfTrue="1" operator="equal">
      <formula>0</formula>
    </cfRule>
  </conditionalFormatting>
  <conditionalFormatting sqref="T48">
    <cfRule type="cellIs" dxfId="140" priority="5" stopIfTrue="1" operator="equal">
      <formula>0</formula>
    </cfRule>
  </conditionalFormatting>
  <conditionalFormatting sqref="T48">
    <cfRule type="cellIs" dxfId="139" priority="4" stopIfTrue="1" operator="equal">
      <formula>0</formula>
    </cfRule>
  </conditionalFormatting>
  <conditionalFormatting sqref="T48">
    <cfRule type="cellIs" dxfId="138" priority="3" stopIfTrue="1" operator="equal">
      <formula>0</formula>
    </cfRule>
  </conditionalFormatting>
  <conditionalFormatting sqref="T48">
    <cfRule type="cellIs" dxfId="137" priority="2" stopIfTrue="1" operator="equal">
      <formula>0</formula>
    </cfRule>
  </conditionalFormatting>
  <conditionalFormatting sqref="T48">
    <cfRule type="cellIs" dxfId="136" priority="1" stopIfTrue="1" operator="equal">
      <formula>0</formula>
    </cfRule>
  </conditionalFormatting>
  <pageMargins left="0.19685039370078741" right="0.19685039370078741" top="0.19685039370078741" bottom="0.19685039370078741" header="0.19685039370078741" footer="0.15748031496062992"/>
  <pageSetup paperSize="9" scale="21" orientation="portrait" r:id="rId1"/>
  <headerFooter alignWithMargins="0"/>
  <rowBreaks count="1" manualBreakCount="1">
    <brk id="53" max="2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3"/>
  <sheetViews>
    <sheetView view="pageBreakPreview" zoomScale="10" zoomScaleNormal="25" zoomScaleSheetLayoutView="10" workbookViewId="0">
      <selection activeCell="R89" sqref="R89"/>
    </sheetView>
  </sheetViews>
  <sheetFormatPr defaultColWidth="9" defaultRowHeight="16.5"/>
  <cols>
    <col min="1" max="1" width="40.625" style="6" customWidth="1"/>
    <col min="2" max="2" width="43.625" style="6" customWidth="1"/>
    <col min="3" max="3" width="40.625" style="6" customWidth="1"/>
    <col min="4" max="4" width="43.625" style="6" customWidth="1"/>
    <col min="5" max="5" width="40.625" style="6" customWidth="1"/>
    <col min="6" max="6" width="43.625" style="6" customWidth="1"/>
    <col min="7" max="7" width="40.625" style="6" customWidth="1"/>
    <col min="8" max="8" width="43.625" style="6" customWidth="1"/>
    <col min="9" max="9" width="40.625" style="6" customWidth="1"/>
    <col min="10" max="10" width="43.625" style="6" customWidth="1"/>
    <col min="11" max="11" width="40.625" style="6" customWidth="1"/>
    <col min="12" max="12" width="43.625" style="6" customWidth="1"/>
    <col min="13" max="13" width="40.625" style="6" customWidth="1"/>
    <col min="14" max="14" width="43.625" style="6" customWidth="1"/>
    <col min="15" max="15" width="40.625" style="6" customWidth="1"/>
    <col min="16" max="16" width="43.625" style="6" customWidth="1"/>
    <col min="17" max="17" width="40.625" style="6" customWidth="1"/>
    <col min="18" max="18" width="43.625" style="6" customWidth="1"/>
    <col min="19" max="19" width="40.625" style="6" customWidth="1"/>
    <col min="20" max="20" width="43.625" style="6" customWidth="1"/>
    <col min="21" max="16384" width="9" style="6"/>
  </cols>
  <sheetData>
    <row r="1" spans="1:28" ht="144.94999999999999" customHeight="1">
      <c r="A1" s="1" t="s">
        <v>125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65" t="s">
        <v>112</v>
      </c>
      <c r="P1" s="3"/>
      <c r="Q1" s="4"/>
      <c r="R1" s="4"/>
      <c r="S1" s="2"/>
      <c r="T1" s="2"/>
      <c r="U1" s="5"/>
      <c r="V1" s="5"/>
    </row>
    <row r="2" spans="1:28" ht="144.94999999999999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65" t="s">
        <v>99</v>
      </c>
      <c r="P2" s="7"/>
      <c r="Q2" s="8"/>
      <c r="R2" s="8"/>
      <c r="S2" s="2"/>
      <c r="T2" s="2"/>
      <c r="U2" s="5"/>
      <c r="V2" s="5"/>
    </row>
    <row r="3" spans="1:28" ht="144.94999999999999" customHeight="1" thickBot="1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10"/>
      <c r="P3" s="10"/>
      <c r="Q3" s="11"/>
      <c r="R3" s="11"/>
      <c r="S3" s="2"/>
      <c r="T3" s="2"/>
      <c r="U3" s="5"/>
      <c r="V3" s="5"/>
    </row>
    <row r="4" spans="1:28" s="12" customFormat="1" ht="65.099999999999994" customHeight="1" thickBot="1">
      <c r="A4" s="875">
        <f>月菜單!A4:D4</f>
        <v>0</v>
      </c>
      <c r="B4" s="876"/>
      <c r="C4" s="876"/>
      <c r="D4" s="877"/>
      <c r="E4" s="875">
        <f>月菜單!E4:H4</f>
        <v>0</v>
      </c>
      <c r="F4" s="876"/>
      <c r="G4" s="876"/>
      <c r="H4" s="877"/>
      <c r="I4" s="875">
        <f>月菜單!I4:L4</f>
        <v>0</v>
      </c>
      <c r="J4" s="876"/>
      <c r="K4" s="876"/>
      <c r="L4" s="877"/>
      <c r="M4" s="875" t="str">
        <f>月菜單!M4:P4</f>
        <v>4月1日(四)</v>
      </c>
      <c r="N4" s="876"/>
      <c r="O4" s="876"/>
      <c r="P4" s="877"/>
      <c r="Q4" s="875" t="str">
        <f>月菜單!Q4:T4</f>
        <v>4月2日(五)</v>
      </c>
      <c r="R4" s="876"/>
      <c r="S4" s="876"/>
      <c r="T4" s="877"/>
      <c r="U4" s="5"/>
      <c r="V4" s="5"/>
    </row>
    <row r="5" spans="1:28" s="13" customFormat="1" ht="80.099999999999994" customHeight="1">
      <c r="A5" s="883">
        <f>月菜單!A5:D5</f>
        <v>0</v>
      </c>
      <c r="B5" s="884"/>
      <c r="C5" s="884"/>
      <c r="D5" s="885"/>
      <c r="E5" s="883">
        <f>月菜單!E5:H5</f>
        <v>0</v>
      </c>
      <c r="F5" s="884"/>
      <c r="G5" s="884"/>
      <c r="H5" s="885"/>
      <c r="I5" s="883">
        <f>月菜單!I5:L5</f>
        <v>0</v>
      </c>
      <c r="J5" s="884"/>
      <c r="K5" s="884"/>
      <c r="L5" s="885"/>
      <c r="M5" s="883" t="str">
        <f>月菜單!M5:P5</f>
        <v>地瓜飯</v>
      </c>
      <c r="N5" s="884"/>
      <c r="O5" s="884"/>
      <c r="P5" s="885"/>
      <c r="Q5" s="883">
        <f>月菜單!Q5:T5</f>
        <v>0</v>
      </c>
      <c r="R5" s="884"/>
      <c r="S5" s="884"/>
      <c r="T5" s="885"/>
      <c r="U5" s="5"/>
      <c r="V5" s="5"/>
    </row>
    <row r="6" spans="1:28" s="13" customFormat="1" ht="80.099999999999994" customHeight="1">
      <c r="A6" s="878">
        <f>月菜單!A6:D6</f>
        <v>0</v>
      </c>
      <c r="B6" s="879"/>
      <c r="C6" s="879"/>
      <c r="D6" s="886"/>
      <c r="E6" s="878">
        <f>月菜單!E6:H6</f>
        <v>0</v>
      </c>
      <c r="F6" s="879"/>
      <c r="G6" s="879"/>
      <c r="H6" s="886"/>
      <c r="I6" s="878">
        <f>月菜單!I6:L6</f>
        <v>0</v>
      </c>
      <c r="J6" s="879"/>
      <c r="K6" s="879"/>
      <c r="L6" s="886"/>
      <c r="M6" s="878" t="str">
        <f>月菜單!M6:P6</f>
        <v>鐵路大排</v>
      </c>
      <c r="N6" s="879"/>
      <c r="O6" s="879"/>
      <c r="P6" s="886"/>
      <c r="Q6" s="878">
        <f>月菜單!Q6:T6</f>
        <v>0</v>
      </c>
      <c r="R6" s="879"/>
      <c r="S6" s="879"/>
      <c r="T6" s="886"/>
      <c r="U6" s="5"/>
      <c r="V6" s="5"/>
    </row>
    <row r="7" spans="1:28" s="13" customFormat="1" ht="80.099999999999994" customHeight="1">
      <c r="A7" s="887">
        <f>月菜單!A7:D7</f>
        <v>0</v>
      </c>
      <c r="B7" s="888"/>
      <c r="C7" s="888"/>
      <c r="D7" s="889"/>
      <c r="E7" s="887">
        <f>月菜單!E7:H7</f>
        <v>0</v>
      </c>
      <c r="F7" s="888"/>
      <c r="G7" s="888"/>
      <c r="H7" s="889"/>
      <c r="I7" s="887">
        <f>月菜單!I7:L7</f>
        <v>0</v>
      </c>
      <c r="J7" s="888"/>
      <c r="K7" s="888"/>
      <c r="L7" s="889"/>
      <c r="M7" s="887" t="str">
        <f>月菜單!M7:P7</f>
        <v>奶香三色</v>
      </c>
      <c r="N7" s="888"/>
      <c r="O7" s="888"/>
      <c r="P7" s="889"/>
      <c r="Q7" s="887" t="str">
        <f>月菜單!Q7:T7</f>
        <v>清明/兒童節連假</v>
      </c>
      <c r="R7" s="888"/>
      <c r="S7" s="888"/>
      <c r="T7" s="889"/>
      <c r="U7" s="5"/>
      <c r="V7" s="5"/>
    </row>
    <row r="8" spans="1:28" s="13" customFormat="1" ht="80.099999999999994" customHeight="1">
      <c r="A8" s="880">
        <f>月菜單!A8:D8</f>
        <v>0</v>
      </c>
      <c r="B8" s="881"/>
      <c r="C8" s="881"/>
      <c r="D8" s="882"/>
      <c r="E8" s="880">
        <f>月菜單!E8:H8</f>
        <v>0</v>
      </c>
      <c r="F8" s="881"/>
      <c r="G8" s="881"/>
      <c r="H8" s="882"/>
      <c r="I8" s="880">
        <f>月菜單!I8:L8</f>
        <v>0</v>
      </c>
      <c r="J8" s="881"/>
      <c r="K8" s="881"/>
      <c r="L8" s="882"/>
      <c r="M8" s="880" t="str">
        <f>月菜單!M8:P8</f>
        <v>白菜年糕</v>
      </c>
      <c r="N8" s="881"/>
      <c r="O8" s="881"/>
      <c r="P8" s="882"/>
      <c r="Q8" s="880">
        <f>月菜單!Q8:T8</f>
        <v>0</v>
      </c>
      <c r="R8" s="881"/>
      <c r="S8" s="881"/>
      <c r="T8" s="882"/>
      <c r="U8" s="5"/>
      <c r="V8" s="5"/>
    </row>
    <row r="9" spans="1:28" s="13" customFormat="1" ht="80.099999999999994" customHeight="1">
      <c r="A9" s="887">
        <f>月菜單!A9:D9</f>
        <v>0</v>
      </c>
      <c r="B9" s="888"/>
      <c r="C9" s="888"/>
      <c r="D9" s="889"/>
      <c r="E9" s="887">
        <f>月菜單!E9:H9</f>
        <v>0</v>
      </c>
      <c r="F9" s="888"/>
      <c r="G9" s="888"/>
      <c r="H9" s="889"/>
      <c r="I9" s="887">
        <f>月菜單!I9:L9</f>
        <v>0</v>
      </c>
      <c r="J9" s="888"/>
      <c r="K9" s="888"/>
      <c r="L9" s="889"/>
      <c r="M9" s="887" t="str">
        <f>月菜單!M9:P9</f>
        <v>深色蔬菜</v>
      </c>
      <c r="N9" s="888"/>
      <c r="O9" s="888"/>
      <c r="P9" s="889"/>
      <c r="Q9" s="887">
        <f>月菜單!Q9:T9</f>
        <v>0</v>
      </c>
      <c r="R9" s="888"/>
      <c r="S9" s="888"/>
      <c r="T9" s="889"/>
      <c r="U9" s="5"/>
      <c r="V9" s="5"/>
    </row>
    <row r="10" spans="1:28" s="13" customFormat="1" ht="80.099999999999994" customHeight="1" thickBot="1">
      <c r="A10" s="890">
        <f>月菜單!A10:D10</f>
        <v>0</v>
      </c>
      <c r="B10" s="891"/>
      <c r="C10" s="891"/>
      <c r="D10" s="892"/>
      <c r="E10" s="890">
        <f>月菜單!E10:H10</f>
        <v>0</v>
      </c>
      <c r="F10" s="891"/>
      <c r="G10" s="891"/>
      <c r="H10" s="892"/>
      <c r="I10" s="890">
        <f>月菜單!I10:L10</f>
        <v>0</v>
      </c>
      <c r="J10" s="891"/>
      <c r="K10" s="891"/>
      <c r="L10" s="892"/>
      <c r="M10" s="890" t="str">
        <f>月菜單!M10:P10</f>
        <v>紫菜湯</v>
      </c>
      <c r="N10" s="891"/>
      <c r="O10" s="891"/>
      <c r="P10" s="892"/>
      <c r="Q10" s="890">
        <f>月菜單!Q10:T10</f>
        <v>0</v>
      </c>
      <c r="R10" s="891"/>
      <c r="S10" s="891"/>
      <c r="T10" s="892"/>
      <c r="U10" s="5"/>
      <c r="V10" s="5"/>
    </row>
    <row r="11" spans="1:28" ht="31.5" hidden="1" customHeight="1" thickBot="1">
      <c r="A11" s="14"/>
      <c r="B11" s="15"/>
      <c r="C11" s="15"/>
      <c r="D11" s="16"/>
      <c r="E11" s="17"/>
      <c r="F11" s="18"/>
      <c r="G11" s="18"/>
      <c r="H11" s="19"/>
      <c r="I11" s="20"/>
      <c r="J11" s="21"/>
      <c r="K11" s="21"/>
      <c r="L11" s="22"/>
      <c r="M11" s="20"/>
      <c r="N11" s="21"/>
      <c r="O11" s="21"/>
      <c r="P11" s="22"/>
      <c r="Q11" s="20"/>
      <c r="R11" s="21"/>
      <c r="S11" s="21"/>
      <c r="T11" s="22"/>
      <c r="U11" s="5"/>
      <c r="V11" s="5"/>
    </row>
    <row r="12" spans="1:28" ht="35.1" customHeight="1">
      <c r="A12" s="257" t="s">
        <v>126</v>
      </c>
      <c r="B12" s="258">
        <f>第一週明細!W12</f>
        <v>0</v>
      </c>
      <c r="C12" s="259" t="s">
        <v>1</v>
      </c>
      <c r="D12" s="260">
        <f>第一週明細!W8</f>
        <v>0</v>
      </c>
      <c r="E12" s="257" t="s">
        <v>126</v>
      </c>
      <c r="F12" s="258">
        <f>第一週明細!W20</f>
        <v>0</v>
      </c>
      <c r="G12" s="259" t="s">
        <v>1</v>
      </c>
      <c r="H12" s="260">
        <f>第一週明細!W16</f>
        <v>0</v>
      </c>
      <c r="I12" s="257" t="s">
        <v>126</v>
      </c>
      <c r="J12" s="258">
        <f>第一週明細!W28</f>
        <v>0</v>
      </c>
      <c r="K12" s="259" t="s">
        <v>1</v>
      </c>
      <c r="L12" s="260">
        <f>第一週明細!W24</f>
        <v>0</v>
      </c>
      <c r="M12" s="257" t="s">
        <v>126</v>
      </c>
      <c r="N12" s="258">
        <f>第一週明細!W36</f>
        <v>691.3</v>
      </c>
      <c r="O12" s="259" t="s">
        <v>1</v>
      </c>
      <c r="P12" s="260">
        <f>第一週明細!W32</f>
        <v>22.5</v>
      </c>
      <c r="Q12" s="257" t="s">
        <v>126</v>
      </c>
      <c r="R12" s="258">
        <f>第一週明細!W44</f>
        <v>0</v>
      </c>
      <c r="S12" s="259" t="s">
        <v>1</v>
      </c>
      <c r="T12" s="260">
        <f>第一週明細!W40</f>
        <v>0</v>
      </c>
      <c r="U12" s="5"/>
      <c r="V12" s="5"/>
    </row>
    <row r="13" spans="1:28" ht="35.1" customHeight="1" thickBot="1">
      <c r="A13" s="261" t="s">
        <v>127</v>
      </c>
      <c r="B13" s="262">
        <f>第一週明細!W6</f>
        <v>0</v>
      </c>
      <c r="C13" s="263" t="s">
        <v>3</v>
      </c>
      <c r="D13" s="264">
        <f>第一週明細!W10</f>
        <v>0</v>
      </c>
      <c r="E13" s="261" t="s">
        <v>127</v>
      </c>
      <c r="F13" s="262">
        <f>第一週明細!W14</f>
        <v>0</v>
      </c>
      <c r="G13" s="263" t="s">
        <v>128</v>
      </c>
      <c r="H13" s="264">
        <f>第一週明細!W18</f>
        <v>0</v>
      </c>
      <c r="I13" s="261" t="s">
        <v>127</v>
      </c>
      <c r="J13" s="262">
        <f>第一週明細!W22</f>
        <v>0</v>
      </c>
      <c r="K13" s="263" t="s">
        <v>3</v>
      </c>
      <c r="L13" s="264">
        <f>第一週明細!W26</f>
        <v>0</v>
      </c>
      <c r="M13" s="261" t="s">
        <v>127</v>
      </c>
      <c r="N13" s="262">
        <f>第一週明細!W30</f>
        <v>95.5</v>
      </c>
      <c r="O13" s="263" t="s">
        <v>128</v>
      </c>
      <c r="P13" s="264">
        <f>第一週明細!W34</f>
        <v>26.7</v>
      </c>
      <c r="Q13" s="261" t="s">
        <v>127</v>
      </c>
      <c r="R13" s="262">
        <f>第一週明細!W38</f>
        <v>0</v>
      </c>
      <c r="S13" s="263" t="s">
        <v>128</v>
      </c>
      <c r="T13" s="264">
        <f>第一週明細!W42</f>
        <v>0</v>
      </c>
      <c r="U13" s="5"/>
      <c r="V13" s="5"/>
    </row>
    <row r="14" spans="1:28" s="12" customFormat="1" ht="65.099999999999994" customHeight="1" thickBot="1">
      <c r="A14" s="875" t="str">
        <f>月菜單!A14:D14</f>
        <v>4月5日(一)</v>
      </c>
      <c r="B14" s="876"/>
      <c r="C14" s="876"/>
      <c r="D14" s="877"/>
      <c r="E14" s="875" t="str">
        <f>月菜單!E14:H14</f>
        <v>4月6日(二)</v>
      </c>
      <c r="F14" s="876"/>
      <c r="G14" s="876"/>
      <c r="H14" s="877"/>
      <c r="I14" s="875" t="str">
        <f>月菜單!I14:L14</f>
        <v>4月7日(三)</v>
      </c>
      <c r="J14" s="876"/>
      <c r="K14" s="876"/>
      <c r="L14" s="877"/>
      <c r="M14" s="875" t="str">
        <f>月菜單!M14:P14</f>
        <v>4月8日(四)</v>
      </c>
      <c r="N14" s="876"/>
      <c r="O14" s="876"/>
      <c r="P14" s="877"/>
      <c r="Q14" s="875" t="str">
        <f>月菜單!Q14:T14</f>
        <v>4月9日(五)</v>
      </c>
      <c r="R14" s="876"/>
      <c r="S14" s="876"/>
      <c r="T14" s="877"/>
      <c r="U14" s="5"/>
      <c r="V14" s="5"/>
      <c r="AB14" s="12" t="s">
        <v>129</v>
      </c>
    </row>
    <row r="15" spans="1:28" s="13" customFormat="1" ht="80.099999999999994" customHeight="1">
      <c r="A15" s="883">
        <f>月菜單!A15:D15</f>
        <v>0</v>
      </c>
      <c r="B15" s="884"/>
      <c r="C15" s="884"/>
      <c r="D15" s="885"/>
      <c r="E15" s="883" t="str">
        <f>月菜單!E15:H15</f>
        <v>糙米飯</v>
      </c>
      <c r="F15" s="884"/>
      <c r="G15" s="884"/>
      <c r="H15" s="885"/>
      <c r="I15" s="883" t="str">
        <f>月菜單!I15:L15</f>
        <v>白米飯</v>
      </c>
      <c r="J15" s="884"/>
      <c r="K15" s="884"/>
      <c r="L15" s="885"/>
      <c r="M15" s="883" t="str">
        <f>月菜單!M15:P15</f>
        <v>地瓜飯</v>
      </c>
      <c r="N15" s="884"/>
      <c r="O15" s="884"/>
      <c r="P15" s="885"/>
      <c r="Q15" s="883" t="str">
        <f>月菜單!Q15:T15</f>
        <v>熱炒烏龍麵</v>
      </c>
      <c r="R15" s="884"/>
      <c r="S15" s="884"/>
      <c r="T15" s="885"/>
      <c r="U15" s="5"/>
      <c r="V15" s="5"/>
    </row>
    <row r="16" spans="1:28" s="13" customFormat="1" ht="80.099999999999994" customHeight="1">
      <c r="A16" s="878">
        <f>月菜單!A16:D16</f>
        <v>0</v>
      </c>
      <c r="B16" s="879"/>
      <c r="C16" s="879"/>
      <c r="D16" s="886"/>
      <c r="E16" s="878" t="str">
        <f>月菜單!E16:H16</f>
        <v>壽喜豬肉</v>
      </c>
      <c r="F16" s="879"/>
      <c r="G16" s="879"/>
      <c r="H16" s="886"/>
      <c r="I16" s="878" t="str">
        <f>月菜單!I16:L16</f>
        <v>卡啦雞腿排(炸)</v>
      </c>
      <c r="J16" s="879"/>
      <c r="K16" s="879"/>
      <c r="L16" s="886"/>
      <c r="M16" s="878" t="str">
        <f>月菜單!M16:P16</f>
        <v>照燒豬排</v>
      </c>
      <c r="N16" s="879"/>
      <c r="O16" s="879"/>
      <c r="P16" s="886"/>
      <c r="Q16" s="878" t="str">
        <f>月菜單!Q16:T16</f>
        <v>日式照燒雞翅</v>
      </c>
      <c r="R16" s="879"/>
      <c r="S16" s="879"/>
      <c r="T16" s="886"/>
      <c r="U16" s="5"/>
      <c r="V16" s="5"/>
    </row>
    <row r="17" spans="1:32" s="13" customFormat="1" ht="80.099999999999994" customHeight="1">
      <c r="A17" s="887" t="str">
        <f>月菜單!A17:D17</f>
        <v>清明/兒童節連假</v>
      </c>
      <c r="B17" s="888"/>
      <c r="C17" s="888"/>
      <c r="D17" s="889"/>
      <c r="E17" s="887" t="str">
        <f>月菜單!E17:H17</f>
        <v>芹香貢丸片</v>
      </c>
      <c r="F17" s="888"/>
      <c r="G17" s="888"/>
      <c r="H17" s="889"/>
      <c r="I17" s="887" t="str">
        <f>月菜單!I17:L17</f>
        <v>紅蔥肉醬</v>
      </c>
      <c r="J17" s="888"/>
      <c r="K17" s="888"/>
      <c r="L17" s="889"/>
      <c r="M17" s="887" t="str">
        <f>月菜單!M17:P17</f>
        <v>日式炊蛋</v>
      </c>
      <c r="N17" s="888"/>
      <c r="O17" s="888"/>
      <c r="P17" s="889"/>
      <c r="Q17" s="887" t="str">
        <f>月菜單!Q17:T17</f>
        <v>魚丁拚山藥捲(海炸加)</v>
      </c>
      <c r="R17" s="888"/>
      <c r="S17" s="888"/>
      <c r="T17" s="889"/>
      <c r="U17" s="5"/>
      <c r="V17" s="5"/>
    </row>
    <row r="18" spans="1:32" s="13" customFormat="1" ht="80.099999999999994" customHeight="1">
      <c r="A18" s="880">
        <f>月菜單!A18:D18</f>
        <v>0</v>
      </c>
      <c r="B18" s="881"/>
      <c r="C18" s="881"/>
      <c r="D18" s="882"/>
      <c r="E18" s="880" t="str">
        <f>月菜單!E18:H18</f>
        <v>紅絲炒蛋</v>
      </c>
      <c r="F18" s="881"/>
      <c r="G18" s="881"/>
      <c r="H18" s="882"/>
      <c r="I18" s="880" t="str">
        <f>月菜單!I18:L18</f>
        <v>鳥蛋什錦(豆)</v>
      </c>
      <c r="J18" s="881"/>
      <c r="K18" s="881"/>
      <c r="L18" s="882"/>
      <c r="M18" s="880" t="str">
        <f>月菜單!M18:P18</f>
        <v>起司焗洋芋</v>
      </c>
      <c r="N18" s="881"/>
      <c r="O18" s="881"/>
      <c r="P18" s="882"/>
      <c r="Q18" s="880" t="str">
        <f>月菜單!Q18:T18</f>
        <v>香滷米血(冷)</v>
      </c>
      <c r="R18" s="881"/>
      <c r="S18" s="881"/>
      <c r="T18" s="882"/>
    </row>
    <row r="19" spans="1:32" s="13" customFormat="1" ht="80.099999999999994" customHeight="1">
      <c r="A19" s="887">
        <f>月菜單!A19:D19</f>
        <v>0</v>
      </c>
      <c r="B19" s="888"/>
      <c r="C19" s="888"/>
      <c r="D19" s="889"/>
      <c r="E19" s="887" t="str">
        <f>月菜單!E19:H19</f>
        <v>深色蔬菜</v>
      </c>
      <c r="F19" s="888"/>
      <c r="G19" s="888"/>
      <c r="H19" s="889"/>
      <c r="I19" s="887" t="str">
        <f>月菜單!I19:L19</f>
        <v>淺色蔬菜</v>
      </c>
      <c r="J19" s="888"/>
      <c r="K19" s="888"/>
      <c r="L19" s="889"/>
      <c r="M19" s="887" t="str">
        <f>月菜單!M19:P19</f>
        <v>深色蔬菜</v>
      </c>
      <c r="N19" s="888"/>
      <c r="O19" s="888"/>
      <c r="P19" s="889"/>
      <c r="Q19" s="887" t="str">
        <f>月菜單!Q19:T19</f>
        <v>淺色蔬菜</v>
      </c>
      <c r="R19" s="888"/>
      <c r="S19" s="888"/>
      <c r="T19" s="889"/>
    </row>
    <row r="20" spans="1:32" s="13" customFormat="1" ht="80.099999999999994" customHeight="1" thickBot="1">
      <c r="A20" s="890">
        <f>月菜單!A20:D20</f>
        <v>0</v>
      </c>
      <c r="B20" s="891"/>
      <c r="C20" s="891"/>
      <c r="D20" s="892"/>
      <c r="E20" s="890" t="str">
        <f>月菜單!E20:H20</f>
        <v>白玉鮮菇湯</v>
      </c>
      <c r="F20" s="891"/>
      <c r="G20" s="891"/>
      <c r="H20" s="892"/>
      <c r="I20" s="890" t="str">
        <f>月菜單!I20:L20</f>
        <v>豬血湯</v>
      </c>
      <c r="J20" s="891"/>
      <c r="K20" s="891"/>
      <c r="L20" s="892"/>
      <c r="M20" s="890" t="str">
        <f>月菜單!M20:P20</f>
        <v>味噌豆腐湯(豆)</v>
      </c>
      <c r="N20" s="891"/>
      <c r="O20" s="891"/>
      <c r="P20" s="892"/>
      <c r="Q20" s="890" t="str">
        <f>月菜單!Q20:T20</f>
        <v>蛋花湯</v>
      </c>
      <c r="R20" s="891"/>
      <c r="S20" s="891"/>
      <c r="T20" s="892"/>
    </row>
    <row r="21" spans="1:32" ht="1.5" customHeight="1" thickBot="1">
      <c r="A21" s="23" t="s">
        <v>126</v>
      </c>
      <c r="B21" s="24"/>
      <c r="C21" s="24" t="s">
        <v>1</v>
      </c>
      <c r="D21" s="25" t="str">
        <f>第一週明細!W17</f>
        <v>蛋白質：</v>
      </c>
      <c r="E21" s="26"/>
      <c r="F21" s="27"/>
      <c r="G21" s="27"/>
      <c r="H21" s="28"/>
      <c r="I21" s="29"/>
      <c r="J21" s="30"/>
      <c r="K21" s="30"/>
      <c r="L21" s="31"/>
      <c r="M21" s="29"/>
      <c r="N21" s="30"/>
      <c r="O21" s="30"/>
      <c r="P21" s="31"/>
      <c r="Q21" s="32" t="s">
        <v>130</v>
      </c>
      <c r="R21" s="33"/>
      <c r="S21" s="33"/>
      <c r="T21" s="34"/>
      <c r="U21" s="13"/>
      <c r="V21" s="13"/>
      <c r="W21" s="13"/>
      <c r="X21" s="13"/>
      <c r="Y21" s="13"/>
    </row>
    <row r="22" spans="1:32" ht="35.1" customHeight="1">
      <c r="A22" s="257" t="s">
        <v>126</v>
      </c>
      <c r="B22" s="258">
        <f>第二週明細!W12</f>
        <v>0</v>
      </c>
      <c r="C22" s="259" t="s">
        <v>1</v>
      </c>
      <c r="D22" s="260">
        <f>第二週明細!W8</f>
        <v>0</v>
      </c>
      <c r="E22" s="257" t="s">
        <v>126</v>
      </c>
      <c r="F22" s="258">
        <f>第二週明細!W20</f>
        <v>686.8</v>
      </c>
      <c r="G22" s="259" t="s">
        <v>1</v>
      </c>
      <c r="H22" s="260">
        <f>第二週明細!W16</f>
        <v>23</v>
      </c>
      <c r="I22" s="257" t="s">
        <v>126</v>
      </c>
      <c r="J22" s="258">
        <f>第二週明細!W28</f>
        <v>691.3</v>
      </c>
      <c r="K22" s="259" t="s">
        <v>1</v>
      </c>
      <c r="L22" s="260">
        <f>第二週明細!W24</f>
        <v>22.5</v>
      </c>
      <c r="M22" s="257" t="s">
        <v>126</v>
      </c>
      <c r="N22" s="258">
        <f>第二週明細!W36</f>
        <v>686.8</v>
      </c>
      <c r="O22" s="259" t="s">
        <v>1</v>
      </c>
      <c r="P22" s="260">
        <f>第二週明細!W32</f>
        <v>22</v>
      </c>
      <c r="Q22" s="257" t="s">
        <v>126</v>
      </c>
      <c r="R22" s="258">
        <f>第二週明細!W44</f>
        <v>682.3</v>
      </c>
      <c r="S22" s="259" t="s">
        <v>1</v>
      </c>
      <c r="T22" s="260">
        <f>第二週明細!W40</f>
        <v>21.5</v>
      </c>
      <c r="U22" s="5"/>
      <c r="V22" s="5"/>
    </row>
    <row r="23" spans="1:32" ht="35.1" customHeight="1" thickBot="1">
      <c r="A23" s="261" t="s">
        <v>127</v>
      </c>
      <c r="B23" s="262">
        <f>第二週明細!W6</f>
        <v>0</v>
      </c>
      <c r="C23" s="263" t="s">
        <v>3</v>
      </c>
      <c r="D23" s="264">
        <f>第二週明細!W10</f>
        <v>0</v>
      </c>
      <c r="E23" s="261" t="s">
        <v>127</v>
      </c>
      <c r="F23" s="262">
        <f>第二週明細!W14</f>
        <v>95.5</v>
      </c>
      <c r="G23" s="263" t="s">
        <v>128</v>
      </c>
      <c r="H23" s="264">
        <f>第二週明細!W18</f>
        <v>26.7</v>
      </c>
      <c r="I23" s="261" t="s">
        <v>127</v>
      </c>
      <c r="J23" s="262">
        <f>第二週明細!W22</f>
        <v>95.5</v>
      </c>
      <c r="K23" s="263" t="s">
        <v>3</v>
      </c>
      <c r="L23" s="264">
        <f>第二週明細!W26</f>
        <v>26.7</v>
      </c>
      <c r="M23" s="261" t="s">
        <v>127</v>
      </c>
      <c r="N23" s="262">
        <f>第二週明細!W30</f>
        <v>95.5</v>
      </c>
      <c r="O23" s="263" t="s">
        <v>128</v>
      </c>
      <c r="P23" s="264">
        <f>第二週明細!W34</f>
        <v>26.7</v>
      </c>
      <c r="Q23" s="261" t="s">
        <v>127</v>
      </c>
      <c r="R23" s="262">
        <f>第二週明細!W38</f>
        <v>95.5</v>
      </c>
      <c r="S23" s="263" t="s">
        <v>128</v>
      </c>
      <c r="T23" s="264">
        <f>第二週明細!W42</f>
        <v>26.7</v>
      </c>
      <c r="U23" s="5"/>
      <c r="V23" s="5"/>
    </row>
    <row r="24" spans="1:32" s="12" customFormat="1" ht="65.099999999999994" customHeight="1" thickBot="1">
      <c r="A24" s="875" t="str">
        <f>月菜單!A24:D24</f>
        <v>4月12日(一)</v>
      </c>
      <c r="B24" s="876"/>
      <c r="C24" s="876"/>
      <c r="D24" s="877"/>
      <c r="E24" s="875" t="str">
        <f>月菜單!E24:H24</f>
        <v>4月13日(二)</v>
      </c>
      <c r="F24" s="876"/>
      <c r="G24" s="876"/>
      <c r="H24" s="877"/>
      <c r="I24" s="875" t="str">
        <f>月菜單!I24:L24</f>
        <v>4月14日(三)</v>
      </c>
      <c r="J24" s="876"/>
      <c r="K24" s="876"/>
      <c r="L24" s="877"/>
      <c r="M24" s="875" t="str">
        <f>月菜單!M24:P24</f>
        <v>4月15日(四)</v>
      </c>
      <c r="N24" s="876"/>
      <c r="O24" s="876"/>
      <c r="P24" s="877"/>
      <c r="Q24" s="875" t="str">
        <f>月菜單!Q24:T24</f>
        <v>4月16日(五)</v>
      </c>
      <c r="R24" s="876"/>
      <c r="S24" s="876"/>
      <c r="T24" s="877"/>
      <c r="U24" s="5"/>
      <c r="V24" s="5"/>
    </row>
    <row r="25" spans="1:32" s="13" customFormat="1" ht="80.099999999999994" customHeight="1">
      <c r="A25" s="883" t="str">
        <f>月菜單!A25:D25</f>
        <v>白米飯</v>
      </c>
      <c r="B25" s="884"/>
      <c r="C25" s="884"/>
      <c r="D25" s="885"/>
      <c r="E25" s="883" t="str">
        <f>月菜單!E25:H25</f>
        <v>五穀飯</v>
      </c>
      <c r="F25" s="884"/>
      <c r="G25" s="884"/>
      <c r="H25" s="885"/>
      <c r="I25" s="883" t="str">
        <f>月菜單!I25:L25</f>
        <v>白米飯</v>
      </c>
      <c r="J25" s="884"/>
      <c r="K25" s="884"/>
      <c r="L25" s="885"/>
      <c r="M25" s="883" t="str">
        <f>月菜單!M25:P25</f>
        <v>地瓜飯</v>
      </c>
      <c r="N25" s="884"/>
      <c r="O25" s="884"/>
      <c r="P25" s="885"/>
      <c r="Q25" s="883" t="str">
        <f>月菜單!Q25:T25</f>
        <v>高麗菜炒飯</v>
      </c>
      <c r="R25" s="884"/>
      <c r="S25" s="884"/>
      <c r="T25" s="885"/>
      <c r="U25" s="5"/>
      <c r="V25" s="5"/>
    </row>
    <row r="26" spans="1:32" s="13" customFormat="1" ht="80.099999999999994" customHeight="1">
      <c r="A26" s="878" t="str">
        <f>月菜單!A26:D26</f>
        <v>蔥燒豬里肌</v>
      </c>
      <c r="B26" s="879"/>
      <c r="C26" s="879"/>
      <c r="D26" s="886"/>
      <c r="E26" s="878" t="str">
        <f>月菜單!E26:H26</f>
        <v>匈牙利燉肉</v>
      </c>
      <c r="F26" s="879"/>
      <c r="G26" s="879"/>
      <c r="H26" s="886"/>
      <c r="I26" s="878" t="str">
        <f>月菜單!I26:L26</f>
        <v>鹽酥雞(炸)</v>
      </c>
      <c r="J26" s="879"/>
      <c r="K26" s="879"/>
      <c r="L26" s="886"/>
      <c r="M26" s="878" t="str">
        <f>月菜單!M26:P26</f>
        <v>京醬大排</v>
      </c>
      <c r="N26" s="879"/>
      <c r="O26" s="879"/>
      <c r="P26" s="886"/>
      <c r="Q26" s="878" t="str">
        <f>月菜單!Q26:T26</f>
        <v>板烤雞排</v>
      </c>
      <c r="R26" s="879"/>
      <c r="S26" s="879"/>
      <c r="T26" s="886"/>
      <c r="U26" s="5"/>
      <c r="V26" s="5"/>
    </row>
    <row r="27" spans="1:32" s="13" customFormat="1" ht="80.099999999999994" customHeight="1">
      <c r="A27" s="887" t="str">
        <f>月菜單!A27:D27</f>
        <v>甜心唐揚雞丁</v>
      </c>
      <c r="B27" s="888"/>
      <c r="C27" s="888"/>
      <c r="D27" s="889"/>
      <c r="E27" s="887" t="str">
        <f>月菜單!E27:H27</f>
        <v>筍香羹</v>
      </c>
      <c r="F27" s="888"/>
      <c r="G27" s="888"/>
      <c r="H27" s="889"/>
      <c r="I27" s="887" t="str">
        <f>月菜單!I27:L27</f>
        <v>飄香滷蛋</v>
      </c>
      <c r="J27" s="888"/>
      <c r="K27" s="888"/>
      <c r="L27" s="889"/>
      <c r="M27" s="887" t="str">
        <f>月菜單!M27:P27</f>
        <v>泰式魚條(海)</v>
      </c>
      <c r="N27" s="888"/>
      <c r="O27" s="888"/>
      <c r="P27" s="889"/>
      <c r="Q27" s="887" t="str">
        <f>月菜單!Q27:T27</f>
        <v>炸蔬菜天婦羅(炸)</v>
      </c>
      <c r="R27" s="888"/>
      <c r="S27" s="888"/>
      <c r="T27" s="889"/>
      <c r="U27" s="5"/>
      <c r="V27" s="5"/>
      <c r="AA27" s="12"/>
      <c r="AB27" s="12"/>
      <c r="AC27" s="12"/>
      <c r="AD27" s="12"/>
      <c r="AE27" s="12"/>
      <c r="AF27" s="12"/>
    </row>
    <row r="28" spans="1:32" s="13" customFormat="1" ht="80.099999999999994" customHeight="1">
      <c r="A28" s="880" t="str">
        <f>月菜單!A28:D28</f>
        <v>白菜滷</v>
      </c>
      <c r="B28" s="881"/>
      <c r="C28" s="881"/>
      <c r="D28" s="882"/>
      <c r="E28" s="880" t="str">
        <f>月菜單!E28:H28</f>
        <v>花枝排(海加)</v>
      </c>
      <c r="F28" s="881"/>
      <c r="G28" s="881"/>
      <c r="H28" s="882"/>
      <c r="I28" s="880" t="str">
        <f>月菜單!I28:L28</f>
        <v>白玉彩繪</v>
      </c>
      <c r="J28" s="881"/>
      <c r="K28" s="881"/>
      <c r="L28" s="882"/>
      <c r="M28" s="880" t="str">
        <f>月菜單!M28:P28</f>
        <v>鹹豬肉豆干(豆加)</v>
      </c>
      <c r="N28" s="881"/>
      <c r="O28" s="881"/>
      <c r="P28" s="882"/>
      <c r="Q28" s="880" t="str">
        <f>月菜單!Q28:T28</f>
        <v>烤饅頭(冷)</v>
      </c>
      <c r="R28" s="881"/>
      <c r="S28" s="881"/>
      <c r="T28" s="882"/>
      <c r="U28" s="5"/>
      <c r="V28" s="5"/>
    </row>
    <row r="29" spans="1:32" s="13" customFormat="1" ht="80.099999999999994" customHeight="1">
      <c r="A29" s="887" t="str">
        <f>月菜單!A29:D29</f>
        <v>深色蔬菜</v>
      </c>
      <c r="B29" s="888"/>
      <c r="C29" s="888"/>
      <c r="D29" s="889"/>
      <c r="E29" s="887" t="str">
        <f>月菜單!E29:H29</f>
        <v>淺色蔬菜</v>
      </c>
      <c r="F29" s="888"/>
      <c r="G29" s="888"/>
      <c r="H29" s="889"/>
      <c r="I29" s="887" t="str">
        <f>月菜單!I29:L29</f>
        <v>深色蔬菜</v>
      </c>
      <c r="J29" s="888"/>
      <c r="K29" s="888"/>
      <c r="L29" s="889"/>
      <c r="M29" s="887" t="str">
        <f>月菜單!M29:P29</f>
        <v>深色蔬菜</v>
      </c>
      <c r="N29" s="888"/>
      <c r="O29" s="888"/>
      <c r="P29" s="889"/>
      <c r="Q29" s="887" t="str">
        <f>月菜單!Q29:T29</f>
        <v>淺色蔬菜</v>
      </c>
      <c r="R29" s="888"/>
      <c r="S29" s="888"/>
      <c r="T29" s="889"/>
      <c r="U29" s="5"/>
      <c r="V29" s="5"/>
    </row>
    <row r="30" spans="1:32" s="13" customFormat="1" ht="80.099999999999994" customHeight="1" thickBot="1">
      <c r="A30" s="890" t="str">
        <f>月菜單!A30:D30</f>
        <v>蘿蔔湯</v>
      </c>
      <c r="B30" s="891"/>
      <c r="C30" s="891"/>
      <c r="D30" s="892"/>
      <c r="E30" s="890" t="str">
        <f>月菜單!E30:H30</f>
        <v>酸辣湯</v>
      </c>
      <c r="F30" s="891"/>
      <c r="G30" s="891"/>
      <c r="H30" s="892"/>
      <c r="I30" s="890" t="str">
        <f>月菜單!I30:L30</f>
        <v>薑絲冬瓜湯</v>
      </c>
      <c r="J30" s="891"/>
      <c r="K30" s="891"/>
      <c r="L30" s="892"/>
      <c r="M30" s="890" t="str">
        <f>月菜單!M30:P30</f>
        <v>日式味噌湯</v>
      </c>
      <c r="N30" s="891"/>
      <c r="O30" s="891"/>
      <c r="P30" s="892"/>
      <c r="Q30" s="890" t="str">
        <f>月菜單!Q30:T30</f>
        <v>薑絲紫菜湯</v>
      </c>
      <c r="R30" s="891"/>
      <c r="S30" s="891"/>
      <c r="T30" s="892"/>
      <c r="U30" s="5"/>
      <c r="V30" s="5"/>
    </row>
    <row r="31" spans="1:32" ht="2.25" customHeight="1" thickBot="1">
      <c r="A31" s="26"/>
      <c r="B31" s="27"/>
      <c r="C31" s="27"/>
      <c r="D31" s="28"/>
      <c r="E31" s="29"/>
      <c r="F31" s="30"/>
      <c r="G31" s="30"/>
      <c r="H31" s="31"/>
      <c r="I31" s="29"/>
      <c r="J31" s="30"/>
      <c r="K31" s="30"/>
      <c r="L31" s="31"/>
      <c r="M31" s="29"/>
      <c r="N31" s="30"/>
      <c r="O31" s="30"/>
      <c r="P31" s="31"/>
      <c r="Q31" s="29"/>
      <c r="R31" s="30"/>
      <c r="S31" s="30"/>
      <c r="T31" s="31"/>
      <c r="U31" s="5"/>
      <c r="V31" s="5"/>
    </row>
    <row r="32" spans="1:32" ht="35.1" customHeight="1">
      <c r="A32" s="257" t="s">
        <v>126</v>
      </c>
      <c r="B32" s="258">
        <f>第三週明細!W12</f>
        <v>687.1</v>
      </c>
      <c r="C32" s="259" t="s">
        <v>1</v>
      </c>
      <c r="D32" s="260">
        <f>第三週明細!W8</f>
        <v>21.5</v>
      </c>
      <c r="E32" s="257" t="s">
        <v>126</v>
      </c>
      <c r="F32" s="258">
        <f>第三週明細!W20</f>
        <v>682.6</v>
      </c>
      <c r="G32" s="259" t="s">
        <v>1</v>
      </c>
      <c r="H32" s="260">
        <f>第三週明細!W16</f>
        <v>23</v>
      </c>
      <c r="I32" s="257" t="s">
        <v>126</v>
      </c>
      <c r="J32" s="258">
        <f>第三週明細!W28</f>
        <v>700.6</v>
      </c>
      <c r="K32" s="259" t="s">
        <v>1</v>
      </c>
      <c r="L32" s="260">
        <f>第三週明細!W24</f>
        <v>23</v>
      </c>
      <c r="M32" s="257" t="s">
        <v>126</v>
      </c>
      <c r="N32" s="258">
        <v>735</v>
      </c>
      <c r="O32" s="259" t="s">
        <v>1</v>
      </c>
      <c r="P32" s="260" t="s">
        <v>131</v>
      </c>
      <c r="Q32" s="257" t="s">
        <v>126</v>
      </c>
      <c r="R32" s="258">
        <f>第三週明細!W44</f>
        <v>696.5</v>
      </c>
      <c r="S32" s="259" t="s">
        <v>1</v>
      </c>
      <c r="T32" s="260">
        <f>第三週明細!W40</f>
        <v>22.5</v>
      </c>
      <c r="U32" s="5"/>
      <c r="V32" s="5"/>
    </row>
    <row r="33" spans="1:22" ht="35.1" customHeight="1" thickBot="1">
      <c r="A33" s="261" t="s">
        <v>127</v>
      </c>
      <c r="B33" s="262">
        <f>第三週明細!W6</f>
        <v>96.5</v>
      </c>
      <c r="C33" s="263" t="s">
        <v>3</v>
      </c>
      <c r="D33" s="264">
        <f>第三週明細!W10</f>
        <v>26.9</v>
      </c>
      <c r="E33" s="261" t="s">
        <v>127</v>
      </c>
      <c r="F33" s="262">
        <f>第三週明細!W14</f>
        <v>96.5</v>
      </c>
      <c r="G33" s="263" t="s">
        <v>128</v>
      </c>
      <c r="H33" s="264">
        <f>第三週明細!W18</f>
        <v>26.9</v>
      </c>
      <c r="I33" s="261" t="s">
        <v>127</v>
      </c>
      <c r="J33" s="262">
        <f>第三週明細!W22</f>
        <v>96.5</v>
      </c>
      <c r="K33" s="263" t="s">
        <v>3</v>
      </c>
      <c r="L33" s="264">
        <f>第三週明細!W26</f>
        <v>26.9</v>
      </c>
      <c r="M33" s="261" t="s">
        <v>127</v>
      </c>
      <c r="N33" s="262">
        <v>103</v>
      </c>
      <c r="O33" s="263" t="s">
        <v>128</v>
      </c>
      <c r="P33" s="264" t="s">
        <v>132</v>
      </c>
      <c r="Q33" s="261" t="s">
        <v>127</v>
      </c>
      <c r="R33" s="262">
        <f>第三週明細!W38</f>
        <v>96.5</v>
      </c>
      <c r="S33" s="263" t="s">
        <v>128</v>
      </c>
      <c r="T33" s="264">
        <f>第三週明細!W42</f>
        <v>27</v>
      </c>
      <c r="U33" s="5"/>
      <c r="V33" s="5"/>
    </row>
    <row r="34" spans="1:22" s="12" customFormat="1" ht="65.099999999999994" customHeight="1" thickBot="1">
      <c r="A34" s="875" t="str">
        <f>月菜單!A34:D34</f>
        <v>4月19日(一)</v>
      </c>
      <c r="B34" s="876"/>
      <c r="C34" s="876"/>
      <c r="D34" s="877"/>
      <c r="E34" s="875" t="str">
        <f>月菜單!E34:H34</f>
        <v>4月20日(二)</v>
      </c>
      <c r="F34" s="876"/>
      <c r="G34" s="876"/>
      <c r="H34" s="877"/>
      <c r="I34" s="875" t="str">
        <f>月菜單!I34:L34</f>
        <v>4月21日(三)</v>
      </c>
      <c r="J34" s="876"/>
      <c r="K34" s="876"/>
      <c r="L34" s="877"/>
      <c r="M34" s="875" t="str">
        <f>月菜單!M34:P34</f>
        <v>4月22日(四)</v>
      </c>
      <c r="N34" s="876"/>
      <c r="O34" s="876"/>
      <c r="P34" s="877"/>
      <c r="Q34" s="875" t="str">
        <f>月菜單!Q34:T34</f>
        <v>4月23日(五)</v>
      </c>
      <c r="R34" s="876"/>
      <c r="S34" s="876"/>
      <c r="T34" s="877"/>
      <c r="U34" s="5"/>
      <c r="V34" s="5"/>
    </row>
    <row r="35" spans="1:22" s="13" customFormat="1" ht="80.099999999999994" customHeight="1">
      <c r="A35" s="883" t="str">
        <f>月菜單!A35:D35</f>
        <v>白米飯</v>
      </c>
      <c r="B35" s="884"/>
      <c r="C35" s="884"/>
      <c r="D35" s="885"/>
      <c r="E35" s="883" t="str">
        <f>月菜單!E35:H35</f>
        <v>紫米飯</v>
      </c>
      <c r="F35" s="884"/>
      <c r="G35" s="884"/>
      <c r="H35" s="885"/>
      <c r="I35" s="883" t="str">
        <f>月菜單!I35:L35</f>
        <v>白米飯</v>
      </c>
      <c r="J35" s="884"/>
      <c r="K35" s="884"/>
      <c r="L35" s="885"/>
      <c r="M35" s="883" t="str">
        <f>月菜單!M35:P35</f>
        <v>地瓜飯</v>
      </c>
      <c r="N35" s="884"/>
      <c r="O35" s="884"/>
      <c r="P35" s="885"/>
      <c r="Q35" s="883" t="str">
        <f>月菜單!Q35:T35</f>
        <v>客家香板條</v>
      </c>
      <c r="R35" s="884"/>
      <c r="S35" s="884"/>
      <c r="T35" s="885"/>
      <c r="U35" s="5"/>
      <c r="V35" s="5"/>
    </row>
    <row r="36" spans="1:22" s="13" customFormat="1" ht="80.099999999999994" customHeight="1">
      <c r="A36" s="878" t="str">
        <f>月菜單!A36:D36</f>
        <v>元氣豬排</v>
      </c>
      <c r="B36" s="879"/>
      <c r="C36" s="879"/>
      <c r="D36" s="886"/>
      <c r="E36" s="878" t="str">
        <f>月菜單!E36:H36</f>
        <v>糖醋雞丁</v>
      </c>
      <c r="F36" s="879"/>
      <c r="G36" s="879"/>
      <c r="H36" s="886"/>
      <c r="I36" s="878" t="str">
        <f>月菜單!I36:L36</f>
        <v>豪大炸雞排(炸)</v>
      </c>
      <c r="J36" s="879"/>
      <c r="K36" s="879"/>
      <c r="L36" s="886"/>
      <c r="M36" s="878" t="str">
        <f>月菜單!M36:P36</f>
        <v>蘑菇肉片</v>
      </c>
      <c r="N36" s="879"/>
      <c r="O36" s="879"/>
      <c r="P36" s="886"/>
      <c r="Q36" s="878" t="str">
        <f>月菜單!Q36:T36</f>
        <v>檸檬烤雞腿</v>
      </c>
      <c r="R36" s="879"/>
      <c r="S36" s="879"/>
      <c r="T36" s="886"/>
      <c r="U36" s="5"/>
      <c r="V36" s="5"/>
    </row>
    <row r="37" spans="1:22" s="13" customFormat="1" ht="80.099999999999994" customHeight="1">
      <c r="A37" s="887" t="str">
        <f>月菜單!A37:D37</f>
        <v>咖哩雞</v>
      </c>
      <c r="B37" s="888"/>
      <c r="C37" s="888"/>
      <c r="D37" s="889"/>
      <c r="E37" s="887" t="str">
        <f>月菜單!E37:H37</f>
        <v>鮮筍雙鮮</v>
      </c>
      <c r="F37" s="888"/>
      <c r="G37" s="888"/>
      <c r="H37" s="889"/>
      <c r="I37" s="887" t="str">
        <f>月菜單!I37:L37</f>
        <v>日式關東煮(豆)</v>
      </c>
      <c r="J37" s="888"/>
      <c r="K37" s="888"/>
      <c r="L37" s="889"/>
      <c r="M37" s="887" t="str">
        <f>月菜單!M37:P37</f>
        <v>豆干甜不辣(豆加)</v>
      </c>
      <c r="N37" s="888"/>
      <c r="O37" s="888"/>
      <c r="P37" s="889"/>
      <c r="Q37" s="887" t="str">
        <f>月菜單!Q37:T37</f>
        <v>脆皮魚丁(海炸)</v>
      </c>
      <c r="R37" s="888"/>
      <c r="S37" s="888"/>
      <c r="T37" s="889"/>
      <c r="U37" s="5"/>
      <c r="V37" s="5"/>
    </row>
    <row r="38" spans="1:22" s="13" customFormat="1" ht="80.099999999999994" customHeight="1">
      <c r="A38" s="880" t="str">
        <f>月菜單!A38:D38</f>
        <v>起司炒蛋</v>
      </c>
      <c r="B38" s="881"/>
      <c r="C38" s="881"/>
      <c r="D38" s="882"/>
      <c r="E38" s="880" t="str">
        <f>月菜單!E38:H38</f>
        <v>手工香蒸肉</v>
      </c>
      <c r="F38" s="881"/>
      <c r="G38" s="881"/>
      <c r="H38" s="882"/>
      <c r="I38" s="880" t="str">
        <f>月菜單!I38:L38</f>
        <v>三角薯餅(加)</v>
      </c>
      <c r="J38" s="881"/>
      <c r="K38" s="881"/>
      <c r="L38" s="882"/>
      <c r="M38" s="880" t="str">
        <f>月菜單!M38:P38</f>
        <v>炫烤雞翅</v>
      </c>
      <c r="N38" s="881"/>
      <c r="O38" s="881"/>
      <c r="P38" s="882"/>
      <c r="Q38" s="880" t="str">
        <f>月菜單!Q38:T38</f>
        <v>干貝花椰菜</v>
      </c>
      <c r="R38" s="881"/>
      <c r="S38" s="881"/>
      <c r="T38" s="882"/>
      <c r="U38" s="5"/>
      <c r="V38" s="5"/>
    </row>
    <row r="39" spans="1:22" s="13" customFormat="1" ht="80.099999999999994" customHeight="1">
      <c r="A39" s="887" t="str">
        <f>月菜單!A39:D39</f>
        <v>深色蔬菜</v>
      </c>
      <c r="B39" s="888"/>
      <c r="C39" s="888"/>
      <c r="D39" s="889"/>
      <c r="E39" s="887" t="str">
        <f>月菜單!E39:H39</f>
        <v>淺色蔬菜</v>
      </c>
      <c r="F39" s="888"/>
      <c r="G39" s="888"/>
      <c r="H39" s="889"/>
      <c r="I39" s="887" t="str">
        <f>月菜單!I39:L39</f>
        <v>深色蔬菜</v>
      </c>
      <c r="J39" s="888"/>
      <c r="K39" s="888"/>
      <c r="L39" s="889"/>
      <c r="M39" s="887" t="str">
        <f>月菜單!M39:P39</f>
        <v>深色蔬菜</v>
      </c>
      <c r="N39" s="888"/>
      <c r="O39" s="888"/>
      <c r="P39" s="889"/>
      <c r="Q39" s="887" t="str">
        <f>月菜單!Q39:T39</f>
        <v>淺色蔬菜</v>
      </c>
      <c r="R39" s="888"/>
      <c r="S39" s="888"/>
      <c r="T39" s="889"/>
      <c r="U39" s="5"/>
      <c r="V39" s="5"/>
    </row>
    <row r="40" spans="1:22" s="13" customFormat="1" ht="80.099999999999994" customHeight="1" thickBot="1">
      <c r="A40" s="890" t="str">
        <f>月菜單!A40:D40</f>
        <v>榨菜肉絲湯(醃)</v>
      </c>
      <c r="B40" s="891"/>
      <c r="C40" s="891"/>
      <c r="D40" s="892"/>
      <c r="E40" s="890" t="str">
        <f>月菜單!E40:H40</f>
        <v>玉米蛋花湯</v>
      </c>
      <c r="F40" s="891"/>
      <c r="G40" s="891"/>
      <c r="H40" s="892"/>
      <c r="I40" s="890" t="str">
        <f>月菜單!I40:L40</f>
        <v>羅宋湯</v>
      </c>
      <c r="J40" s="891"/>
      <c r="K40" s="891"/>
      <c r="L40" s="892"/>
      <c r="M40" s="890" t="str">
        <f>月菜單!M40:P40</f>
        <v>三絲湯</v>
      </c>
      <c r="N40" s="891"/>
      <c r="O40" s="891"/>
      <c r="P40" s="892"/>
      <c r="Q40" s="890" t="str">
        <f>月菜單!Q40:T40</f>
        <v>白卜肉絲湯</v>
      </c>
      <c r="R40" s="891"/>
      <c r="S40" s="891"/>
      <c r="T40" s="892"/>
      <c r="U40" s="5"/>
      <c r="V40" s="5"/>
    </row>
    <row r="41" spans="1:22" ht="1.5" customHeight="1" thickBot="1">
      <c r="A41" s="29"/>
      <c r="B41" s="30"/>
      <c r="C41" s="30"/>
      <c r="D41" s="31"/>
      <c r="E41" s="29"/>
      <c r="F41" s="30"/>
      <c r="G41" s="30"/>
      <c r="H41" s="31"/>
      <c r="I41" s="29"/>
      <c r="J41" s="30"/>
      <c r="K41" s="30"/>
      <c r="L41" s="31"/>
      <c r="M41" s="29"/>
      <c r="N41" s="30"/>
      <c r="O41" s="30"/>
      <c r="P41" s="31"/>
      <c r="Q41" s="29"/>
      <c r="R41" s="30"/>
      <c r="S41" s="30"/>
      <c r="T41" s="31"/>
      <c r="U41" s="5"/>
      <c r="V41" s="5"/>
    </row>
    <row r="42" spans="1:22" ht="35.1" customHeight="1">
      <c r="A42" s="257" t="s">
        <v>126</v>
      </c>
      <c r="B42" s="258">
        <f>第四週明細!W12</f>
        <v>686.8</v>
      </c>
      <c r="C42" s="259" t="s">
        <v>1</v>
      </c>
      <c r="D42" s="260">
        <f>第四週明細!W8</f>
        <v>22</v>
      </c>
      <c r="E42" s="257" t="s">
        <v>126</v>
      </c>
      <c r="F42" s="258">
        <f>第四週明細!W20</f>
        <v>686.8</v>
      </c>
      <c r="G42" s="259" t="s">
        <v>1</v>
      </c>
      <c r="H42" s="260">
        <f>第四週明細!W16</f>
        <v>23</v>
      </c>
      <c r="I42" s="257" t="s">
        <v>126</v>
      </c>
      <c r="J42" s="258">
        <f>第四週明細!W28</f>
        <v>709.3</v>
      </c>
      <c r="K42" s="259" t="s">
        <v>1</v>
      </c>
      <c r="L42" s="260">
        <f>第四週明細!W24</f>
        <v>24.5</v>
      </c>
      <c r="M42" s="257" t="s">
        <v>126</v>
      </c>
      <c r="N42" s="258">
        <f>第四週明細!W36</f>
        <v>691.6</v>
      </c>
      <c r="O42" s="259" t="s">
        <v>133</v>
      </c>
      <c r="P42" s="260">
        <f>第四週明細!W32</f>
        <v>22</v>
      </c>
      <c r="Q42" s="257" t="s">
        <v>126</v>
      </c>
      <c r="R42" s="258">
        <f>第四週明細!W44</f>
        <v>686.8</v>
      </c>
      <c r="S42" s="259" t="s">
        <v>1</v>
      </c>
      <c r="T42" s="260">
        <f>第四週明細!W40</f>
        <v>22</v>
      </c>
      <c r="U42" s="5"/>
      <c r="V42" s="5"/>
    </row>
    <row r="43" spans="1:22" ht="35.1" customHeight="1" thickBot="1">
      <c r="A43" s="261" t="s">
        <v>127</v>
      </c>
      <c r="B43" s="262">
        <f>第四週明細!W6</f>
        <v>95.5</v>
      </c>
      <c r="C43" s="263" t="s">
        <v>3</v>
      </c>
      <c r="D43" s="264">
        <f>第四週明細!W10</f>
        <v>26.7</v>
      </c>
      <c r="E43" s="261" t="s">
        <v>127</v>
      </c>
      <c r="F43" s="262">
        <f>第四週明細!W14</f>
        <v>95.5</v>
      </c>
      <c r="G43" s="263" t="s">
        <v>128</v>
      </c>
      <c r="H43" s="264">
        <f>第四週明細!W18</f>
        <v>26.7</v>
      </c>
      <c r="I43" s="261" t="s">
        <v>127</v>
      </c>
      <c r="J43" s="262">
        <f>第四週明細!W22</f>
        <v>95.5</v>
      </c>
      <c r="K43" s="263" t="s">
        <v>3</v>
      </c>
      <c r="L43" s="264">
        <f>第四週明細!W26</f>
        <v>26.7</v>
      </c>
      <c r="M43" s="261" t="s">
        <v>127</v>
      </c>
      <c r="N43" s="262">
        <f>第四週明細!W30</f>
        <v>96.5</v>
      </c>
      <c r="O43" s="263" t="s">
        <v>128</v>
      </c>
      <c r="P43" s="264">
        <f>第四週明細!W34</f>
        <v>26.9</v>
      </c>
      <c r="Q43" s="261" t="s">
        <v>127</v>
      </c>
      <c r="R43" s="262">
        <f>第四週明細!W38</f>
        <v>95.5</v>
      </c>
      <c r="S43" s="263" t="s">
        <v>128</v>
      </c>
      <c r="T43" s="264">
        <f>第四週明細!W42</f>
        <v>26.7</v>
      </c>
      <c r="U43" s="5"/>
      <c r="V43" s="5"/>
    </row>
    <row r="44" spans="1:22" s="12" customFormat="1" ht="65.099999999999994" customHeight="1" thickBot="1">
      <c r="A44" s="875" t="str">
        <f>月菜單!A44:D44</f>
        <v>4月26日(一)</v>
      </c>
      <c r="B44" s="876"/>
      <c r="C44" s="876"/>
      <c r="D44" s="877"/>
      <c r="E44" s="875" t="str">
        <f>月菜單!E44:H44</f>
        <v>4月27日(二)</v>
      </c>
      <c r="F44" s="876"/>
      <c r="G44" s="876"/>
      <c r="H44" s="877"/>
      <c r="I44" s="875" t="str">
        <f>月菜單!I44:L44</f>
        <v>4月28日(三)</v>
      </c>
      <c r="J44" s="876"/>
      <c r="K44" s="876"/>
      <c r="L44" s="877"/>
      <c r="M44" s="875" t="str">
        <f>月菜單!M44:P44</f>
        <v>4月29日(四)</v>
      </c>
      <c r="N44" s="876"/>
      <c r="O44" s="876"/>
      <c r="P44" s="877"/>
      <c r="Q44" s="875" t="str">
        <f>月菜單!Q44:T44</f>
        <v>4月30日(五)</v>
      </c>
      <c r="R44" s="876"/>
      <c r="S44" s="876"/>
      <c r="T44" s="877"/>
      <c r="U44" s="5"/>
      <c r="V44" s="5"/>
    </row>
    <row r="45" spans="1:22" s="13" customFormat="1" ht="80.099999999999994" customHeight="1">
      <c r="A45" s="883" t="str">
        <f>月菜單!A45:D45</f>
        <v>白米飯</v>
      </c>
      <c r="B45" s="884"/>
      <c r="C45" s="884"/>
      <c r="D45" s="885"/>
      <c r="E45" s="883" t="str">
        <f>月菜單!E45:H45</f>
        <v>燕麥飯</v>
      </c>
      <c r="F45" s="884"/>
      <c r="G45" s="884"/>
      <c r="H45" s="885"/>
      <c r="I45" s="883" t="str">
        <f>月菜單!I45:L45</f>
        <v>白米飯</v>
      </c>
      <c r="J45" s="884"/>
      <c r="K45" s="884"/>
      <c r="L45" s="885"/>
      <c r="M45" s="883" t="str">
        <f>月菜單!M45:P45</f>
        <v>地瓜飯</v>
      </c>
      <c r="N45" s="884"/>
      <c r="O45" s="884"/>
      <c r="P45" s="885"/>
      <c r="Q45" s="883" t="str">
        <f>月菜單!Q45:T45</f>
        <v>肉絲蛋炒飯</v>
      </c>
      <c r="R45" s="884"/>
      <c r="S45" s="884"/>
      <c r="T45" s="885"/>
      <c r="U45" s="5"/>
      <c r="V45" s="5"/>
    </row>
    <row r="46" spans="1:22" s="13" customFormat="1" ht="80.099999999999994" customHeight="1">
      <c r="A46" s="878" t="str">
        <f>月菜單!A46:D46</f>
        <v>普羅旺斯雞排</v>
      </c>
      <c r="B46" s="879"/>
      <c r="C46" s="879"/>
      <c r="D46" s="886"/>
      <c r="E46" s="878" t="str">
        <f>月菜單!E46:H46</f>
        <v>鮮筍燉肉</v>
      </c>
      <c r="F46" s="879"/>
      <c r="G46" s="879"/>
      <c r="H46" s="886"/>
      <c r="I46" s="878" t="str">
        <f>月菜單!I46:L46</f>
        <v>脆皮雞腿(炸)</v>
      </c>
      <c r="J46" s="879"/>
      <c r="K46" s="879"/>
      <c r="L46" s="886"/>
      <c r="M46" s="878" t="str">
        <f>月菜單!M46:P46</f>
        <v>懷舊豬里肌</v>
      </c>
      <c r="N46" s="879"/>
      <c r="O46" s="879"/>
      <c r="P46" s="886"/>
      <c r="Q46" s="878" t="str">
        <f>月菜單!Q46:T46</f>
        <v>燒烤香雞排</v>
      </c>
      <c r="R46" s="879"/>
      <c r="S46" s="879"/>
      <c r="T46" s="886"/>
      <c r="U46" s="5"/>
      <c r="V46" s="5"/>
    </row>
    <row r="47" spans="1:22" s="13" customFormat="1" ht="80.099999999999994" customHeight="1">
      <c r="A47" s="887" t="str">
        <f>月菜單!A47:D47</f>
        <v>小黃瓜豆腐(豆)</v>
      </c>
      <c r="B47" s="888"/>
      <c r="C47" s="888"/>
      <c r="D47" s="889"/>
      <c r="E47" s="887" t="str">
        <f>月菜單!E47:H47</f>
        <v>蝦仁彩蔬蛋(海)</v>
      </c>
      <c r="F47" s="888"/>
      <c r="G47" s="888"/>
      <c r="H47" s="889"/>
      <c r="I47" s="887" t="str">
        <f>月菜單!I47:L47</f>
        <v>炸醬肉絲</v>
      </c>
      <c r="J47" s="888"/>
      <c r="K47" s="888"/>
      <c r="L47" s="889"/>
      <c r="M47" s="887" t="str">
        <f>月菜單!M47:P47</f>
        <v>砂鍋白菜煲(豆)</v>
      </c>
      <c r="N47" s="888"/>
      <c r="O47" s="888"/>
      <c r="P47" s="889"/>
      <c r="Q47" s="887" t="str">
        <f>月菜單!Q47:T47</f>
        <v>卡滋魷魚圈(炸海加)</v>
      </c>
      <c r="R47" s="888"/>
      <c r="S47" s="888"/>
      <c r="T47" s="889"/>
      <c r="U47" s="5"/>
      <c r="V47" s="5"/>
    </row>
    <row r="48" spans="1:22" s="13" customFormat="1" ht="80.099999999999994" customHeight="1">
      <c r="A48" s="880" t="str">
        <f>月菜單!A48:D48</f>
        <v>壽喜燒肉</v>
      </c>
      <c r="B48" s="881"/>
      <c r="C48" s="881"/>
      <c r="D48" s="882"/>
      <c r="E48" s="880" t="str">
        <f>月菜單!E48:H48</f>
        <v>大雞堡肉(加)</v>
      </c>
      <c r="F48" s="881"/>
      <c r="G48" s="881"/>
      <c r="H48" s="882"/>
      <c r="I48" s="880" t="str">
        <f>月菜單!I48:L48</f>
        <v>蔥花吉拿棒(冷)</v>
      </c>
      <c r="J48" s="881"/>
      <c r="K48" s="881"/>
      <c r="L48" s="882"/>
      <c r="M48" s="880" t="str">
        <f>月菜單!M48:P48</f>
        <v>塔香海帶</v>
      </c>
      <c r="N48" s="881"/>
      <c r="O48" s="881"/>
      <c r="P48" s="882"/>
      <c r="Q48" s="880" t="str">
        <f>月菜單!Q48:T48</f>
        <v>翡翠水餃(冷)</v>
      </c>
      <c r="R48" s="881"/>
      <c r="S48" s="881"/>
      <c r="T48" s="882"/>
      <c r="U48" s="5"/>
      <c r="V48" s="5"/>
    </row>
    <row r="49" spans="1:22" s="13" customFormat="1" ht="80.099999999999994" customHeight="1">
      <c r="A49" s="887" t="str">
        <f>月菜單!A49:D49</f>
        <v>深色蔬菜</v>
      </c>
      <c r="B49" s="888"/>
      <c r="C49" s="888"/>
      <c r="D49" s="889"/>
      <c r="E49" s="887" t="str">
        <f>月菜單!E49:H49</f>
        <v>深色蔬菜</v>
      </c>
      <c r="F49" s="888"/>
      <c r="G49" s="888"/>
      <c r="H49" s="889"/>
      <c r="I49" s="887" t="str">
        <f>月菜單!I49:L49</f>
        <v>深色蔬菜</v>
      </c>
      <c r="J49" s="888"/>
      <c r="K49" s="888"/>
      <c r="L49" s="889"/>
      <c r="M49" s="887" t="str">
        <f>月菜單!M49:P49</f>
        <v>淺色蔬菜</v>
      </c>
      <c r="N49" s="888"/>
      <c r="O49" s="888"/>
      <c r="P49" s="889"/>
      <c r="Q49" s="887" t="str">
        <f>月菜單!Q49:T49</f>
        <v>淺色蔬菜</v>
      </c>
      <c r="R49" s="888"/>
      <c r="S49" s="888"/>
      <c r="T49" s="889"/>
      <c r="U49" s="5"/>
      <c r="V49" s="5"/>
    </row>
    <row r="50" spans="1:22" s="13" customFormat="1" ht="80.099999999999994" customHeight="1" thickBot="1">
      <c r="A50" s="890" t="str">
        <f>月菜單!A50:D50</f>
        <v>香菇冬瓜湯</v>
      </c>
      <c r="B50" s="891"/>
      <c r="C50" s="891"/>
      <c r="D50" s="892"/>
      <c r="E50" s="890" t="str">
        <f>月菜單!E50:H50</f>
        <v>蘿蔔玉米湯</v>
      </c>
      <c r="F50" s="891"/>
      <c r="G50" s="891"/>
      <c r="H50" s="892"/>
      <c r="I50" s="890" t="str">
        <f>月菜單!I50:L50</f>
        <v>金針豆皮湯(豆)</v>
      </c>
      <c r="J50" s="891"/>
      <c r="K50" s="891"/>
      <c r="L50" s="892"/>
      <c r="M50" s="890" t="str">
        <f>月菜單!M50:P50</f>
        <v>榨菜肉絲湯(醃)</v>
      </c>
      <c r="N50" s="891"/>
      <c r="O50" s="891"/>
      <c r="P50" s="892"/>
      <c r="Q50" s="890" t="str">
        <f>月菜單!Q50:T50</f>
        <v>薑絲海芽湯</v>
      </c>
      <c r="R50" s="891"/>
      <c r="S50" s="891"/>
      <c r="T50" s="892"/>
      <c r="U50" s="5"/>
      <c r="V50" s="5"/>
    </row>
    <row r="51" spans="1:22" ht="2.25" customHeight="1" thickBot="1">
      <c r="A51" s="29"/>
      <c r="B51" s="30"/>
      <c r="C51" s="30"/>
      <c r="D51" s="31"/>
      <c r="E51" s="29"/>
      <c r="F51" s="30"/>
      <c r="G51" s="30"/>
      <c r="H51" s="31"/>
      <c r="I51" s="29"/>
      <c r="J51" s="30"/>
      <c r="K51" s="30"/>
      <c r="L51" s="31"/>
      <c r="M51" s="29"/>
      <c r="N51" s="30"/>
      <c r="O51" s="30"/>
      <c r="P51" s="31"/>
      <c r="Q51" s="26"/>
      <c r="R51" s="27"/>
      <c r="S51" s="27"/>
      <c r="T51" s="28"/>
      <c r="U51" s="5"/>
      <c r="V51" s="5"/>
    </row>
    <row r="52" spans="1:22" ht="35.1" customHeight="1">
      <c r="A52" s="257" t="s">
        <v>126</v>
      </c>
      <c r="B52" s="258">
        <f>'第五週明細 '!W12</f>
        <v>691.6</v>
      </c>
      <c r="C52" s="259" t="s">
        <v>1</v>
      </c>
      <c r="D52" s="260">
        <f>'第五週明細 '!W8</f>
        <v>22</v>
      </c>
      <c r="E52" s="257" t="s">
        <v>126</v>
      </c>
      <c r="F52" s="258">
        <f>'第五週明細 '!W20</f>
        <v>682.3</v>
      </c>
      <c r="G52" s="259" t="s">
        <v>1</v>
      </c>
      <c r="H52" s="260">
        <f>'第五週明細 '!W16</f>
        <v>23</v>
      </c>
      <c r="I52" s="257" t="s">
        <v>126</v>
      </c>
      <c r="J52" s="258">
        <f>'第五週明細 '!W28</f>
        <v>700.3</v>
      </c>
      <c r="K52" s="259" t="s">
        <v>1</v>
      </c>
      <c r="L52" s="260">
        <f>'第五週明細 '!W24</f>
        <v>23.5</v>
      </c>
      <c r="M52" s="257" t="s">
        <v>126</v>
      </c>
      <c r="N52" s="258">
        <f>'第五週明細 '!W36</f>
        <v>686.8</v>
      </c>
      <c r="O52" s="259" t="s">
        <v>133</v>
      </c>
      <c r="P52" s="260">
        <f>'第五週明細 '!W32</f>
        <v>22</v>
      </c>
      <c r="Q52" s="257" t="s">
        <v>126</v>
      </c>
      <c r="R52" s="258">
        <f>'第五週明細 '!W44</f>
        <v>694.1</v>
      </c>
      <c r="S52" s="259" t="s">
        <v>1</v>
      </c>
      <c r="T52" s="260">
        <f>'第五週明細 '!W40</f>
        <v>22.5</v>
      </c>
      <c r="U52" s="5"/>
      <c r="V52" s="5"/>
    </row>
    <row r="53" spans="1:22" ht="35.1" customHeight="1" thickBot="1">
      <c r="A53" s="261" t="s">
        <v>127</v>
      </c>
      <c r="B53" s="262">
        <f>'第五週明細 '!W6</f>
        <v>96.5</v>
      </c>
      <c r="C53" s="263" t="s">
        <v>3</v>
      </c>
      <c r="D53" s="264">
        <f>'第五週明細 '!W10</f>
        <v>26.9</v>
      </c>
      <c r="E53" s="261" t="s">
        <v>127</v>
      </c>
      <c r="F53" s="262">
        <f>'第五週明細 '!W14</f>
        <v>95.5</v>
      </c>
      <c r="G53" s="263" t="s">
        <v>128</v>
      </c>
      <c r="H53" s="264">
        <f>'第五週明細 '!W18</f>
        <v>26.7</v>
      </c>
      <c r="I53" s="261" t="s">
        <v>127</v>
      </c>
      <c r="J53" s="262">
        <f>'第五週明細 '!W22</f>
        <v>95.5</v>
      </c>
      <c r="K53" s="263" t="s">
        <v>3</v>
      </c>
      <c r="L53" s="264">
        <f>'第五週明細 '!W26</f>
        <v>26.7</v>
      </c>
      <c r="M53" s="261" t="s">
        <v>127</v>
      </c>
      <c r="N53" s="262">
        <f>'第五週明細 '!W30</f>
        <v>95.5</v>
      </c>
      <c r="O53" s="263" t="s">
        <v>128</v>
      </c>
      <c r="P53" s="264">
        <f>'第五週明細 '!W34</f>
        <v>26.7</v>
      </c>
      <c r="Q53" s="261" t="s">
        <v>127</v>
      </c>
      <c r="R53" s="262">
        <f>'第五週明細 '!W38</f>
        <v>95.5</v>
      </c>
      <c r="S53" s="263" t="s">
        <v>128</v>
      </c>
      <c r="T53" s="264">
        <f>'第五週明細 '!W42</f>
        <v>27.4</v>
      </c>
      <c r="U53" s="5"/>
      <c r="V53" s="5"/>
    </row>
    <row r="54" spans="1:22" ht="24.75" customHeight="1">
      <c r="U54" s="5"/>
      <c r="V54" s="5"/>
    </row>
    <row r="55" spans="1:22" ht="45.75" hidden="1" customHeight="1">
      <c r="A55" s="35"/>
      <c r="B55" s="36"/>
      <c r="C55" s="36"/>
      <c r="D55" s="37"/>
      <c r="U55" s="5"/>
      <c r="V55" s="5"/>
    </row>
    <row r="56" spans="1:22" ht="45.75" hidden="1" customHeight="1">
      <c r="A56" s="38"/>
      <c r="B56" s="39"/>
      <c r="C56" s="39"/>
      <c r="D56" s="40"/>
      <c r="U56" s="5"/>
      <c r="V56" s="5"/>
    </row>
    <row r="57" spans="1:22" ht="45.75" hidden="1" customHeight="1">
      <c r="A57" s="38"/>
      <c r="B57" s="39"/>
      <c r="C57" s="39"/>
      <c r="D57" s="40"/>
      <c r="U57" s="5"/>
      <c r="V57" s="5"/>
    </row>
    <row r="58" spans="1:22" ht="45.75" hidden="1" customHeight="1">
      <c r="A58" s="38"/>
      <c r="B58" s="39"/>
      <c r="C58" s="39"/>
      <c r="D58" s="40"/>
      <c r="U58" s="5"/>
      <c r="V58" s="5"/>
    </row>
    <row r="59" spans="1:22" ht="46.5" hidden="1" customHeight="1" thickBot="1">
      <c r="A59" s="41"/>
      <c r="B59" s="42"/>
      <c r="C59" s="42"/>
      <c r="D59" s="43"/>
      <c r="U59" s="5"/>
      <c r="V59" s="5"/>
    </row>
    <row r="60" spans="1:22" ht="25.5" hidden="1" customHeight="1">
      <c r="A60" s="44"/>
      <c r="B60" s="45"/>
      <c r="C60" s="46"/>
      <c r="D60" s="47"/>
      <c r="U60" s="5"/>
      <c r="V60" s="5"/>
    </row>
    <row r="61" spans="1:22" ht="26.25" hidden="1" customHeight="1" thickBot="1">
      <c r="A61" s="48"/>
      <c r="B61" s="49"/>
      <c r="C61" s="50"/>
      <c r="D61" s="51"/>
      <c r="U61" s="5"/>
      <c r="V61" s="5"/>
    </row>
    <row r="62" spans="1:22" ht="16.5" hidden="1" customHeight="1">
      <c r="U62" s="5"/>
      <c r="V62" s="5"/>
    </row>
    <row r="63" spans="1:22">
      <c r="U63" s="5"/>
      <c r="V63" s="5"/>
    </row>
    <row r="64" spans="1:22">
      <c r="U64" s="5"/>
      <c r="V64" s="5"/>
    </row>
    <row r="65" spans="3:22">
      <c r="I65" s="52"/>
      <c r="J65" s="52"/>
      <c r="U65" s="5"/>
      <c r="V65" s="5"/>
    </row>
    <row r="66" spans="3:22" ht="17.100000000000001" customHeight="1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U66" s="5"/>
      <c r="V66" s="5"/>
    </row>
    <row r="67" spans="3:22" ht="17.100000000000001" customHeight="1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U67" s="5"/>
      <c r="V67" s="5"/>
    </row>
    <row r="68" spans="3:22" ht="17.100000000000001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U68" s="5"/>
      <c r="V68" s="5"/>
    </row>
    <row r="69" spans="3:22" ht="17.100000000000001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U69" s="5"/>
      <c r="V69" s="5"/>
    </row>
    <row r="70" spans="3:22" ht="17.100000000000001" customHeight="1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U70" s="5"/>
      <c r="V70" s="5"/>
    </row>
    <row r="71" spans="3:22" ht="17.100000000000001" customHeight="1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U71" s="5"/>
      <c r="V71" s="5"/>
    </row>
    <row r="72" spans="3:22">
      <c r="U72" s="5"/>
      <c r="V72" s="5"/>
    </row>
    <row r="73" spans="3:22">
      <c r="U73" s="5"/>
      <c r="V73" s="5"/>
    </row>
    <row r="74" spans="3:22">
      <c r="U74" s="5"/>
      <c r="V74" s="5"/>
    </row>
    <row r="75" spans="3:22">
      <c r="U75" s="5"/>
      <c r="V75" s="5"/>
    </row>
    <row r="76" spans="3:22">
      <c r="U76" s="5"/>
      <c r="V76" s="5"/>
    </row>
    <row r="77" spans="3:22">
      <c r="U77" s="5"/>
      <c r="V77" s="5"/>
    </row>
    <row r="78" spans="3:22">
      <c r="N78" s="5"/>
      <c r="O78" s="5"/>
      <c r="P78" s="5"/>
      <c r="Q78" s="5"/>
      <c r="R78" s="5"/>
      <c r="S78" s="5"/>
    </row>
    <row r="79" spans="3:22">
      <c r="N79" s="5"/>
      <c r="O79" s="5"/>
      <c r="P79" s="5"/>
      <c r="Q79" s="5"/>
      <c r="R79" s="5"/>
      <c r="S79" s="5"/>
    </row>
    <row r="80" spans="3:22">
      <c r="N80" s="5"/>
      <c r="O80" s="5"/>
      <c r="P80" s="5"/>
      <c r="Q80" s="5"/>
      <c r="R80" s="5"/>
      <c r="S80" s="5"/>
    </row>
    <row r="81" spans="14:22">
      <c r="N81" s="5"/>
      <c r="O81" s="5"/>
      <c r="P81" s="5"/>
      <c r="Q81" s="5"/>
      <c r="R81" s="5"/>
      <c r="S81" s="5"/>
    </row>
    <row r="82" spans="14:22">
      <c r="N82" s="5"/>
      <c r="O82" s="5"/>
      <c r="P82" s="5"/>
      <c r="Q82" s="5"/>
      <c r="R82" s="5"/>
      <c r="S82" s="5"/>
    </row>
    <row r="83" spans="14:22">
      <c r="N83" s="5"/>
      <c r="O83" s="5"/>
      <c r="P83" s="5"/>
      <c r="Q83" s="5"/>
      <c r="R83" s="5"/>
      <c r="S83" s="5"/>
    </row>
    <row r="84" spans="14:22">
      <c r="N84" s="5"/>
      <c r="O84" s="5"/>
      <c r="P84" s="5"/>
      <c r="Q84" s="5"/>
      <c r="R84" s="5"/>
      <c r="S84" s="5"/>
    </row>
    <row r="85" spans="14:22">
      <c r="N85" s="5"/>
      <c r="O85" s="5"/>
      <c r="P85" s="5"/>
      <c r="Q85" s="5"/>
      <c r="R85" s="5"/>
      <c r="S85" s="5"/>
    </row>
    <row r="86" spans="14:22">
      <c r="N86" s="5"/>
      <c r="O86" s="5"/>
      <c r="P86" s="5"/>
      <c r="Q86" s="5"/>
      <c r="R86" s="5"/>
      <c r="S86" s="5"/>
    </row>
    <row r="87" spans="14:22">
      <c r="N87" s="5"/>
      <c r="O87" s="5"/>
      <c r="P87" s="5"/>
      <c r="Q87" s="5"/>
      <c r="R87" s="5"/>
      <c r="S87" s="5"/>
    </row>
    <row r="88" spans="14:22">
      <c r="N88" s="5"/>
      <c r="O88" s="5"/>
      <c r="P88" s="5"/>
      <c r="Q88" s="5"/>
      <c r="R88" s="5"/>
      <c r="S88" s="5"/>
    </row>
    <row r="89" spans="14:22">
      <c r="N89" s="5"/>
      <c r="O89" s="5"/>
      <c r="P89" s="5"/>
      <c r="Q89" s="5"/>
      <c r="R89" s="5"/>
      <c r="S89" s="5"/>
    </row>
    <row r="90" spans="14:22">
      <c r="N90" s="5"/>
      <c r="O90" s="5"/>
      <c r="P90" s="5"/>
      <c r="Q90" s="5"/>
      <c r="R90" s="5"/>
      <c r="S90" s="5"/>
    </row>
    <row r="91" spans="14:22">
      <c r="U91" s="5"/>
      <c r="V91" s="5"/>
    </row>
    <row r="92" spans="14:22">
      <c r="U92" s="5"/>
      <c r="V92" s="5"/>
    </row>
    <row r="93" spans="14:22">
      <c r="U93" s="5"/>
      <c r="V93" s="5"/>
    </row>
    <row r="94" spans="14:22">
      <c r="U94" s="5"/>
      <c r="V94" s="5"/>
    </row>
    <row r="95" spans="14:22">
      <c r="U95" s="5"/>
      <c r="V95" s="5"/>
    </row>
    <row r="96" spans="14:22">
      <c r="U96" s="5"/>
      <c r="V96" s="5"/>
    </row>
    <row r="97" spans="21:22">
      <c r="U97" s="5"/>
      <c r="V97" s="5"/>
    </row>
    <row r="98" spans="21:22">
      <c r="U98" s="5"/>
      <c r="V98" s="5"/>
    </row>
    <row r="99" spans="21:22">
      <c r="U99" s="5"/>
      <c r="V99" s="5"/>
    </row>
    <row r="100" spans="21:22">
      <c r="U100" s="5"/>
      <c r="V100" s="5"/>
    </row>
    <row r="101" spans="21:22">
      <c r="U101" s="5"/>
      <c r="V101" s="5"/>
    </row>
    <row r="102" spans="21:22">
      <c r="U102" s="5"/>
      <c r="V102" s="5"/>
    </row>
    <row r="103" spans="21:22">
      <c r="U103" s="5"/>
      <c r="V103" s="5"/>
    </row>
    <row r="104" spans="21:22">
      <c r="U104" s="5"/>
      <c r="V104" s="5"/>
    </row>
    <row r="105" spans="21:22">
      <c r="U105" s="5"/>
      <c r="V105" s="5"/>
    </row>
    <row r="106" spans="21:22">
      <c r="U106" s="5"/>
      <c r="V106" s="5"/>
    </row>
    <row r="107" spans="21:22">
      <c r="U107" s="5"/>
      <c r="V107" s="5"/>
    </row>
    <row r="108" spans="21:22">
      <c r="U108" s="5"/>
      <c r="V108" s="5"/>
    </row>
    <row r="109" spans="21:22">
      <c r="U109" s="5"/>
      <c r="V109" s="5"/>
    </row>
    <row r="110" spans="21:22">
      <c r="U110" s="5"/>
      <c r="V110" s="5"/>
    </row>
    <row r="111" spans="21:22">
      <c r="U111" s="5"/>
      <c r="V111" s="5"/>
    </row>
    <row r="112" spans="21:22">
      <c r="U112" s="5"/>
      <c r="V112" s="5"/>
    </row>
    <row r="113" spans="21:22">
      <c r="U113" s="5"/>
      <c r="V113" s="5"/>
    </row>
    <row r="114" spans="21:22">
      <c r="U114" s="5"/>
      <c r="V114" s="5"/>
    </row>
    <row r="115" spans="21:22">
      <c r="U115" s="5"/>
      <c r="V115" s="5"/>
    </row>
    <row r="116" spans="21:22">
      <c r="U116" s="5"/>
      <c r="V116" s="5"/>
    </row>
    <row r="117" spans="21:22">
      <c r="U117" s="5"/>
      <c r="V117" s="5"/>
    </row>
    <row r="118" spans="21:22">
      <c r="U118" s="5"/>
      <c r="V118" s="5"/>
    </row>
    <row r="119" spans="21:22">
      <c r="U119" s="5"/>
      <c r="V119" s="5"/>
    </row>
    <row r="120" spans="21:22">
      <c r="U120" s="5"/>
      <c r="V120" s="5"/>
    </row>
    <row r="121" spans="21:22">
      <c r="U121" s="5"/>
      <c r="V121" s="5"/>
    </row>
    <row r="122" spans="21:22">
      <c r="U122" s="5"/>
      <c r="V122" s="5"/>
    </row>
    <row r="123" spans="21:22">
      <c r="U123" s="5"/>
      <c r="V123" s="5"/>
    </row>
    <row r="124" spans="21:22">
      <c r="U124" s="5"/>
      <c r="V124" s="5"/>
    </row>
    <row r="125" spans="21:22">
      <c r="U125" s="5"/>
      <c r="V125" s="5"/>
    </row>
    <row r="126" spans="21:22">
      <c r="U126" s="5"/>
      <c r="V126" s="5"/>
    </row>
    <row r="127" spans="21:22">
      <c r="U127" s="5"/>
      <c r="V127" s="5"/>
    </row>
    <row r="128" spans="21:22">
      <c r="U128" s="5"/>
      <c r="V128" s="5"/>
    </row>
    <row r="129" spans="21:22">
      <c r="U129" s="5"/>
      <c r="V129" s="5"/>
    </row>
    <row r="130" spans="21:22">
      <c r="U130" s="5"/>
      <c r="V130" s="5"/>
    </row>
    <row r="131" spans="21:22">
      <c r="U131" s="5"/>
      <c r="V131" s="5"/>
    </row>
    <row r="132" spans="21:22">
      <c r="U132" s="5"/>
      <c r="V132" s="5"/>
    </row>
    <row r="133" spans="21:22">
      <c r="U133" s="5"/>
      <c r="V133" s="5"/>
    </row>
    <row r="134" spans="21:22">
      <c r="U134" s="5"/>
      <c r="V134" s="5"/>
    </row>
    <row r="135" spans="21:22">
      <c r="U135" s="5"/>
      <c r="V135" s="5"/>
    </row>
    <row r="136" spans="21:22">
      <c r="U136" s="5"/>
      <c r="V136" s="5"/>
    </row>
    <row r="137" spans="21:22">
      <c r="U137" s="5"/>
      <c r="V137" s="5"/>
    </row>
    <row r="138" spans="21:22">
      <c r="U138" s="5"/>
      <c r="V138" s="5"/>
    </row>
    <row r="139" spans="21:22">
      <c r="U139" s="5"/>
      <c r="V139" s="5"/>
    </row>
    <row r="140" spans="21:22">
      <c r="U140" s="5"/>
      <c r="V140" s="5"/>
    </row>
    <row r="141" spans="21:22">
      <c r="U141" s="5"/>
      <c r="V141" s="5"/>
    </row>
    <row r="142" spans="21:22">
      <c r="U142" s="5"/>
      <c r="V142" s="5"/>
    </row>
    <row r="143" spans="21:22">
      <c r="U143" s="5"/>
      <c r="V143" s="5"/>
    </row>
    <row r="144" spans="21:22">
      <c r="U144" s="5"/>
      <c r="V144" s="5"/>
    </row>
    <row r="145" spans="21:22">
      <c r="U145" s="5"/>
      <c r="V145" s="5"/>
    </row>
    <row r="146" spans="21:22">
      <c r="U146" s="5"/>
      <c r="V146" s="5"/>
    </row>
    <row r="147" spans="21:22">
      <c r="U147" s="5"/>
      <c r="V147" s="5"/>
    </row>
    <row r="148" spans="21:22">
      <c r="U148" s="5"/>
      <c r="V148" s="5"/>
    </row>
    <row r="149" spans="21:22">
      <c r="U149" s="5"/>
      <c r="V149" s="5"/>
    </row>
    <row r="150" spans="21:22">
      <c r="U150" s="5"/>
      <c r="V150" s="5"/>
    </row>
    <row r="151" spans="21:22">
      <c r="U151" s="5"/>
      <c r="V151" s="5"/>
    </row>
    <row r="152" spans="21:22">
      <c r="U152" s="5"/>
      <c r="V152" s="5"/>
    </row>
    <row r="153" spans="21:22">
      <c r="U153" s="5"/>
      <c r="V153" s="5"/>
    </row>
    <row r="154" spans="21:22">
      <c r="U154" s="5"/>
      <c r="V154" s="5"/>
    </row>
    <row r="155" spans="21:22">
      <c r="U155" s="5"/>
      <c r="V155" s="5"/>
    </row>
    <row r="156" spans="21:22">
      <c r="U156" s="5"/>
      <c r="V156" s="5"/>
    </row>
    <row r="157" spans="21:22">
      <c r="U157" s="5"/>
      <c r="V157" s="5"/>
    </row>
    <row r="158" spans="21:22">
      <c r="U158" s="5"/>
      <c r="V158" s="5"/>
    </row>
    <row r="159" spans="21:22">
      <c r="U159" s="5"/>
      <c r="V159" s="5"/>
    </row>
    <row r="160" spans="21:22">
      <c r="U160" s="5"/>
      <c r="V160" s="5"/>
    </row>
    <row r="161" spans="21:22">
      <c r="U161" s="5"/>
      <c r="V161" s="5"/>
    </row>
    <row r="162" spans="21:22">
      <c r="U162" s="5"/>
      <c r="V162" s="5"/>
    </row>
    <row r="163" spans="21:22">
      <c r="U163" s="5"/>
      <c r="V163" s="5"/>
    </row>
    <row r="164" spans="21:22">
      <c r="U164" s="5"/>
      <c r="V164" s="5"/>
    </row>
    <row r="165" spans="21:22">
      <c r="U165" s="5"/>
      <c r="V165" s="5"/>
    </row>
    <row r="166" spans="21:22">
      <c r="U166" s="5"/>
      <c r="V166" s="5"/>
    </row>
    <row r="167" spans="21:22">
      <c r="U167" s="5"/>
      <c r="V167" s="5"/>
    </row>
    <row r="168" spans="21:22">
      <c r="U168" s="5"/>
      <c r="V168" s="5"/>
    </row>
    <row r="169" spans="21:22">
      <c r="U169" s="5"/>
      <c r="V169" s="5"/>
    </row>
    <row r="170" spans="21:22">
      <c r="U170" s="5"/>
      <c r="V170" s="5"/>
    </row>
    <row r="171" spans="21:22">
      <c r="U171" s="5"/>
      <c r="V171" s="5"/>
    </row>
    <row r="172" spans="21:22">
      <c r="U172" s="5"/>
      <c r="V172" s="5"/>
    </row>
    <row r="173" spans="21:22">
      <c r="U173" s="5"/>
      <c r="V173" s="5"/>
    </row>
    <row r="174" spans="21:22">
      <c r="U174" s="5"/>
      <c r="V174" s="5"/>
    </row>
    <row r="175" spans="21:22">
      <c r="U175" s="5"/>
      <c r="V175" s="5"/>
    </row>
    <row r="176" spans="21:22">
      <c r="U176" s="5"/>
      <c r="V176" s="5"/>
    </row>
    <row r="177" spans="21:22">
      <c r="U177" s="5"/>
      <c r="V177" s="5"/>
    </row>
    <row r="178" spans="21:22">
      <c r="U178" s="5"/>
      <c r="V178" s="5"/>
    </row>
    <row r="179" spans="21:22">
      <c r="U179" s="5"/>
      <c r="V179" s="5"/>
    </row>
    <row r="180" spans="21:22">
      <c r="U180" s="5"/>
      <c r="V180" s="5"/>
    </row>
    <row r="181" spans="21:22">
      <c r="U181" s="5"/>
      <c r="V181" s="5"/>
    </row>
    <row r="182" spans="21:22">
      <c r="U182" s="5"/>
      <c r="V182" s="5"/>
    </row>
    <row r="183" spans="21:22">
      <c r="U183" s="5"/>
      <c r="V183" s="5"/>
    </row>
    <row r="184" spans="21:22">
      <c r="U184" s="5"/>
      <c r="V184" s="5"/>
    </row>
    <row r="185" spans="21:22">
      <c r="U185" s="5"/>
      <c r="V185" s="5"/>
    </row>
    <row r="186" spans="21:22">
      <c r="U186" s="5"/>
      <c r="V186" s="5"/>
    </row>
    <row r="187" spans="21:22">
      <c r="U187" s="5"/>
      <c r="V187" s="5"/>
    </row>
    <row r="188" spans="21:22">
      <c r="U188" s="5"/>
      <c r="V188" s="5"/>
    </row>
    <row r="189" spans="21:22">
      <c r="U189" s="5"/>
      <c r="V189" s="5"/>
    </row>
    <row r="190" spans="21:22">
      <c r="U190" s="5"/>
      <c r="V190" s="5"/>
    </row>
    <row r="191" spans="21:22">
      <c r="U191" s="5"/>
      <c r="V191" s="5"/>
    </row>
    <row r="192" spans="21:22">
      <c r="U192" s="5"/>
      <c r="V192" s="5"/>
    </row>
    <row r="193" spans="21:22">
      <c r="U193" s="5"/>
      <c r="V193" s="5"/>
    </row>
    <row r="194" spans="21:22">
      <c r="U194" s="5"/>
      <c r="V194" s="5"/>
    </row>
    <row r="195" spans="21:22">
      <c r="U195" s="5"/>
      <c r="V195" s="5"/>
    </row>
    <row r="196" spans="21:22">
      <c r="U196" s="5"/>
      <c r="V196" s="5"/>
    </row>
    <row r="197" spans="21:22">
      <c r="U197" s="5"/>
      <c r="V197" s="5"/>
    </row>
    <row r="198" spans="21:22">
      <c r="U198" s="5"/>
      <c r="V198" s="5"/>
    </row>
    <row r="199" spans="21:22">
      <c r="U199" s="5"/>
      <c r="V199" s="5"/>
    </row>
    <row r="200" spans="21:22">
      <c r="U200" s="5"/>
      <c r="V200" s="5"/>
    </row>
    <row r="201" spans="21:22">
      <c r="U201" s="5"/>
      <c r="V201" s="5"/>
    </row>
    <row r="202" spans="21:22">
      <c r="U202" s="5"/>
      <c r="V202" s="5"/>
    </row>
    <row r="203" spans="21:22">
      <c r="U203" s="5"/>
      <c r="V203" s="5"/>
    </row>
    <row r="204" spans="21:22">
      <c r="U204" s="5"/>
      <c r="V204" s="5"/>
    </row>
    <row r="205" spans="21:22">
      <c r="U205" s="5"/>
      <c r="V205" s="5"/>
    </row>
    <row r="206" spans="21:22">
      <c r="U206" s="5"/>
      <c r="V206" s="5"/>
    </row>
    <row r="207" spans="21:22">
      <c r="U207" s="5"/>
      <c r="V207" s="5"/>
    </row>
    <row r="208" spans="21:22">
      <c r="U208" s="5"/>
      <c r="V208" s="5"/>
    </row>
    <row r="209" spans="21:22">
      <c r="U209" s="5"/>
      <c r="V209" s="5"/>
    </row>
    <row r="210" spans="21:22">
      <c r="U210" s="5"/>
      <c r="V210" s="5"/>
    </row>
    <row r="211" spans="21:22">
      <c r="U211" s="5"/>
      <c r="V211" s="5"/>
    </row>
    <row r="212" spans="21:22">
      <c r="U212" s="5"/>
      <c r="V212" s="5"/>
    </row>
    <row r="213" spans="21:22">
      <c r="U213" s="5"/>
      <c r="V213" s="5"/>
    </row>
    <row r="214" spans="21:22">
      <c r="U214" s="5"/>
      <c r="V214" s="5"/>
    </row>
    <row r="215" spans="21:22">
      <c r="U215" s="5"/>
      <c r="V215" s="5"/>
    </row>
    <row r="216" spans="21:22">
      <c r="U216" s="5"/>
      <c r="V216" s="5"/>
    </row>
    <row r="217" spans="21:22">
      <c r="U217" s="5"/>
      <c r="V217" s="5"/>
    </row>
    <row r="218" spans="21:22">
      <c r="U218" s="5"/>
      <c r="V218" s="5"/>
    </row>
    <row r="219" spans="21:22">
      <c r="U219" s="5"/>
      <c r="V219" s="5"/>
    </row>
    <row r="220" spans="21:22">
      <c r="U220" s="5"/>
      <c r="V220" s="5"/>
    </row>
    <row r="221" spans="21:22">
      <c r="U221" s="5"/>
      <c r="V221" s="5"/>
    </row>
    <row r="222" spans="21:22">
      <c r="U222" s="5"/>
      <c r="V222" s="5"/>
    </row>
    <row r="223" spans="21:22">
      <c r="U223" s="5"/>
      <c r="V223" s="5"/>
    </row>
  </sheetData>
  <mergeCells count="175">
    <mergeCell ref="A50:D50"/>
    <mergeCell ref="E50:H50"/>
    <mergeCell ref="I50:L50"/>
    <mergeCell ref="M50:P50"/>
    <mergeCell ref="Q50:T50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0:D10"/>
    <mergeCell ref="E10:H10"/>
    <mergeCell ref="I10:L10"/>
    <mergeCell ref="M10:P10"/>
    <mergeCell ref="Q10:T10"/>
    <mergeCell ref="A14:D14"/>
    <mergeCell ref="E14:H14"/>
    <mergeCell ref="I14:L14"/>
    <mergeCell ref="M14:P14"/>
    <mergeCell ref="Q14:T14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</mergeCells>
  <phoneticPr fontId="3" type="noConversion"/>
  <conditionalFormatting sqref="B1:D4 B11:D14 J1:L4 N11:P65536 J11:L65536 R11:T65536 N1:P4 F1:H4 R1:T4 F11:H65536 E1:E1048576 Q1:Q1048576 M1:M1048576 I1:I1048576 B16:D65536 A1:A1048576">
    <cfRule type="cellIs" dxfId="135" priority="61" stopIfTrue="1" operator="equal">
      <formula>0</formula>
    </cfRule>
  </conditionalFormatting>
  <conditionalFormatting sqref="A4:D4">
    <cfRule type="cellIs" dxfId="134" priority="60" stopIfTrue="1" operator="equal">
      <formula>0</formula>
    </cfRule>
  </conditionalFormatting>
  <conditionalFormatting sqref="A4">
    <cfRule type="cellIs" dxfId="133" priority="59" stopIfTrue="1" operator="equal">
      <formula>0</formula>
    </cfRule>
  </conditionalFormatting>
  <conditionalFormatting sqref="E4:T4">
    <cfRule type="cellIs" dxfId="132" priority="58" stopIfTrue="1" operator="equal">
      <formula>0</formula>
    </cfRule>
  </conditionalFormatting>
  <conditionalFormatting sqref="E4 I4 M4 Q4">
    <cfRule type="cellIs" dxfId="131" priority="57" stopIfTrue="1" operator="equal">
      <formula>0</formula>
    </cfRule>
  </conditionalFormatting>
  <conditionalFormatting sqref="A14">
    <cfRule type="cellIs" dxfId="130" priority="56" stopIfTrue="1" operator="equal">
      <formula>0</formula>
    </cfRule>
  </conditionalFormatting>
  <conditionalFormatting sqref="A14">
    <cfRule type="cellIs" dxfId="129" priority="55" stopIfTrue="1" operator="equal">
      <formula>0</formula>
    </cfRule>
  </conditionalFormatting>
  <conditionalFormatting sqref="E14:T14">
    <cfRule type="cellIs" dxfId="128" priority="54" stopIfTrue="1" operator="equal">
      <formula>0</formula>
    </cfRule>
  </conditionalFormatting>
  <conditionalFormatting sqref="E14 I14 M14 Q14">
    <cfRule type="cellIs" dxfId="127" priority="53" stopIfTrue="1" operator="equal">
      <formula>0</formula>
    </cfRule>
  </conditionalFormatting>
  <conditionalFormatting sqref="A24:D24">
    <cfRule type="cellIs" dxfId="126" priority="52" stopIfTrue="1" operator="equal">
      <formula>0</formula>
    </cfRule>
  </conditionalFormatting>
  <conditionalFormatting sqref="A24">
    <cfRule type="cellIs" dxfId="125" priority="51" stopIfTrue="1" operator="equal">
      <formula>0</formula>
    </cfRule>
  </conditionalFormatting>
  <conditionalFormatting sqref="E24:T24">
    <cfRule type="cellIs" dxfId="124" priority="50" stopIfTrue="1" operator="equal">
      <formula>0</formula>
    </cfRule>
  </conditionalFormatting>
  <conditionalFormatting sqref="E24 I24 M24 Q24">
    <cfRule type="cellIs" dxfId="123" priority="49" stopIfTrue="1" operator="equal">
      <formula>0</formula>
    </cfRule>
  </conditionalFormatting>
  <conditionalFormatting sqref="A34:D34">
    <cfRule type="cellIs" dxfId="122" priority="48" stopIfTrue="1" operator="equal">
      <formula>0</formula>
    </cfRule>
  </conditionalFormatting>
  <conditionalFormatting sqref="A34">
    <cfRule type="cellIs" dxfId="121" priority="47" stopIfTrue="1" operator="equal">
      <formula>0</formula>
    </cfRule>
  </conditionalFormatting>
  <conditionalFormatting sqref="E34:T34">
    <cfRule type="cellIs" dxfId="120" priority="46" stopIfTrue="1" operator="equal">
      <formula>0</formula>
    </cfRule>
  </conditionalFormatting>
  <conditionalFormatting sqref="E34 I34 M34 Q34">
    <cfRule type="cellIs" dxfId="119" priority="45" stopIfTrue="1" operator="equal">
      <formula>0</formula>
    </cfRule>
  </conditionalFormatting>
  <conditionalFormatting sqref="A44:D44">
    <cfRule type="cellIs" dxfId="118" priority="44" stopIfTrue="1" operator="equal">
      <formula>0</formula>
    </cfRule>
  </conditionalFormatting>
  <conditionalFormatting sqref="A44">
    <cfRule type="cellIs" dxfId="117" priority="43" stopIfTrue="1" operator="equal">
      <formula>0</formula>
    </cfRule>
  </conditionalFormatting>
  <conditionalFormatting sqref="E44:T44">
    <cfRule type="cellIs" dxfId="116" priority="42" stopIfTrue="1" operator="equal">
      <formula>0</formula>
    </cfRule>
  </conditionalFormatting>
  <conditionalFormatting sqref="E44 I44 M44 Q44">
    <cfRule type="cellIs" dxfId="115" priority="41" stopIfTrue="1" operator="equal">
      <formula>0</formula>
    </cfRule>
  </conditionalFormatting>
  <conditionalFormatting sqref="A14:D14">
    <cfRule type="cellIs" dxfId="114" priority="40" stopIfTrue="1" operator="equal">
      <formula>0</formula>
    </cfRule>
  </conditionalFormatting>
  <conditionalFormatting sqref="A14">
    <cfRule type="cellIs" dxfId="113" priority="39" stopIfTrue="1" operator="equal">
      <formula>0</formula>
    </cfRule>
  </conditionalFormatting>
  <conditionalFormatting sqref="E14:T14">
    <cfRule type="cellIs" dxfId="112" priority="38" stopIfTrue="1" operator="equal">
      <formula>0</formula>
    </cfRule>
  </conditionalFormatting>
  <conditionalFormatting sqref="E14 I14 M14 Q14">
    <cfRule type="cellIs" dxfId="111" priority="37" stopIfTrue="1" operator="equal">
      <formula>0</formula>
    </cfRule>
  </conditionalFormatting>
  <conditionalFormatting sqref="A24">
    <cfRule type="cellIs" dxfId="110" priority="36" stopIfTrue="1" operator="equal">
      <formula>0</formula>
    </cfRule>
  </conditionalFormatting>
  <conditionalFormatting sqref="A24">
    <cfRule type="cellIs" dxfId="109" priority="35" stopIfTrue="1" operator="equal">
      <formula>0</formula>
    </cfRule>
  </conditionalFormatting>
  <conditionalFormatting sqref="E24:T24">
    <cfRule type="cellIs" dxfId="108" priority="34" stopIfTrue="1" operator="equal">
      <formula>0</formula>
    </cfRule>
  </conditionalFormatting>
  <conditionalFormatting sqref="E24 I24 M24 Q24">
    <cfRule type="cellIs" dxfId="107" priority="33" stopIfTrue="1" operator="equal">
      <formula>0</formula>
    </cfRule>
  </conditionalFormatting>
  <conditionalFormatting sqref="A24:D24">
    <cfRule type="cellIs" dxfId="106" priority="32" stopIfTrue="1" operator="equal">
      <formula>0</formula>
    </cfRule>
  </conditionalFormatting>
  <conditionalFormatting sqref="A24">
    <cfRule type="cellIs" dxfId="105" priority="31" stopIfTrue="1" operator="equal">
      <formula>0</formula>
    </cfRule>
  </conditionalFormatting>
  <conditionalFormatting sqref="E24:T24">
    <cfRule type="cellIs" dxfId="104" priority="30" stopIfTrue="1" operator="equal">
      <formula>0</formula>
    </cfRule>
  </conditionalFormatting>
  <conditionalFormatting sqref="E24 I24 M24 Q24">
    <cfRule type="cellIs" dxfId="103" priority="29" stopIfTrue="1" operator="equal">
      <formula>0</formula>
    </cfRule>
  </conditionalFormatting>
  <conditionalFormatting sqref="A34:D34">
    <cfRule type="cellIs" dxfId="102" priority="28" stopIfTrue="1" operator="equal">
      <formula>0</formula>
    </cfRule>
  </conditionalFormatting>
  <conditionalFormatting sqref="A34">
    <cfRule type="cellIs" dxfId="101" priority="27" stopIfTrue="1" operator="equal">
      <formula>0</formula>
    </cfRule>
  </conditionalFormatting>
  <conditionalFormatting sqref="E34:T34">
    <cfRule type="cellIs" dxfId="100" priority="26" stopIfTrue="1" operator="equal">
      <formula>0</formula>
    </cfRule>
  </conditionalFormatting>
  <conditionalFormatting sqref="E34 I34 M34 Q34">
    <cfRule type="cellIs" dxfId="99" priority="25" stopIfTrue="1" operator="equal">
      <formula>0</formula>
    </cfRule>
  </conditionalFormatting>
  <conditionalFormatting sqref="A34">
    <cfRule type="cellIs" dxfId="98" priority="24" stopIfTrue="1" operator="equal">
      <formula>0</formula>
    </cfRule>
  </conditionalFormatting>
  <conditionalFormatting sqref="A34">
    <cfRule type="cellIs" dxfId="97" priority="23" stopIfTrue="1" operator="equal">
      <formula>0</formula>
    </cfRule>
  </conditionalFormatting>
  <conditionalFormatting sqref="E34:T34">
    <cfRule type="cellIs" dxfId="96" priority="22" stopIfTrue="1" operator="equal">
      <formula>0</formula>
    </cfRule>
  </conditionalFormatting>
  <conditionalFormatting sqref="E34 I34 M34 Q34">
    <cfRule type="cellIs" dxfId="95" priority="21" stopIfTrue="1" operator="equal">
      <formula>0</formula>
    </cfRule>
  </conditionalFormatting>
  <conditionalFormatting sqref="A34:D34">
    <cfRule type="cellIs" dxfId="94" priority="20" stopIfTrue="1" operator="equal">
      <formula>0</formula>
    </cfRule>
  </conditionalFormatting>
  <conditionalFormatting sqref="A34">
    <cfRule type="cellIs" dxfId="93" priority="19" stopIfTrue="1" operator="equal">
      <formula>0</formula>
    </cfRule>
  </conditionalFormatting>
  <conditionalFormatting sqref="E34:T34">
    <cfRule type="cellIs" dxfId="92" priority="18" stopIfTrue="1" operator="equal">
      <formula>0</formula>
    </cfRule>
  </conditionalFormatting>
  <conditionalFormatting sqref="E34 I34 M34 Q34">
    <cfRule type="cellIs" dxfId="91" priority="17" stopIfTrue="1" operator="equal">
      <formula>0</formula>
    </cfRule>
  </conditionalFormatting>
  <conditionalFormatting sqref="A44:D44">
    <cfRule type="cellIs" dxfId="90" priority="16" stopIfTrue="1" operator="equal">
      <formula>0</formula>
    </cfRule>
  </conditionalFormatting>
  <conditionalFormatting sqref="A44">
    <cfRule type="cellIs" dxfId="89" priority="15" stopIfTrue="1" operator="equal">
      <formula>0</formula>
    </cfRule>
  </conditionalFormatting>
  <conditionalFormatting sqref="E44:T44">
    <cfRule type="cellIs" dxfId="88" priority="14" stopIfTrue="1" operator="equal">
      <formula>0</formula>
    </cfRule>
  </conditionalFormatting>
  <conditionalFormatting sqref="E44 I44 M44 Q44">
    <cfRule type="cellIs" dxfId="87" priority="13" stopIfTrue="1" operator="equal">
      <formula>0</formula>
    </cfRule>
  </conditionalFormatting>
  <conditionalFormatting sqref="A44:D44">
    <cfRule type="cellIs" dxfId="86" priority="12" stopIfTrue="1" operator="equal">
      <formula>0</formula>
    </cfRule>
  </conditionalFormatting>
  <conditionalFormatting sqref="A44">
    <cfRule type="cellIs" dxfId="85" priority="11" stopIfTrue="1" operator="equal">
      <formula>0</formula>
    </cfRule>
  </conditionalFormatting>
  <conditionalFormatting sqref="E44:T44">
    <cfRule type="cellIs" dxfId="84" priority="10" stopIfTrue="1" operator="equal">
      <formula>0</formula>
    </cfRule>
  </conditionalFormatting>
  <conditionalFormatting sqref="E44 I44 M44 Q44">
    <cfRule type="cellIs" dxfId="83" priority="9" stopIfTrue="1" operator="equal">
      <formula>0</formula>
    </cfRule>
  </conditionalFormatting>
  <conditionalFormatting sqref="A44">
    <cfRule type="cellIs" dxfId="82" priority="8" stopIfTrue="1" operator="equal">
      <formula>0</formula>
    </cfRule>
  </conditionalFormatting>
  <conditionalFormatting sqref="A44">
    <cfRule type="cellIs" dxfId="81" priority="7" stopIfTrue="1" operator="equal">
      <formula>0</formula>
    </cfRule>
  </conditionalFormatting>
  <conditionalFormatting sqref="E44:T44">
    <cfRule type="cellIs" dxfId="80" priority="6" stopIfTrue="1" operator="equal">
      <formula>0</formula>
    </cfRule>
  </conditionalFormatting>
  <conditionalFormatting sqref="E44 I44 M44 Q44">
    <cfRule type="cellIs" dxfId="79" priority="5" stopIfTrue="1" operator="equal">
      <formula>0</formula>
    </cfRule>
  </conditionalFormatting>
  <conditionalFormatting sqref="A44:D44">
    <cfRule type="cellIs" dxfId="78" priority="4" stopIfTrue="1" operator="equal">
      <formula>0</formula>
    </cfRule>
  </conditionalFormatting>
  <conditionalFormatting sqref="A44">
    <cfRule type="cellIs" dxfId="77" priority="3" stopIfTrue="1" operator="equal">
      <formula>0</formula>
    </cfRule>
  </conditionalFormatting>
  <conditionalFormatting sqref="E44:T44">
    <cfRule type="cellIs" dxfId="76" priority="2" stopIfTrue="1" operator="equal">
      <formula>0</formula>
    </cfRule>
  </conditionalFormatting>
  <conditionalFormatting sqref="E44 I44 M44 Q44">
    <cfRule type="cellIs" dxfId="75" priority="1" stopIfTrue="1" operator="equal">
      <formula>0</formula>
    </cfRule>
  </conditionalFormatting>
  <pageMargins left="0.15748031496062992" right="0.15748031496062992" top="0" bottom="0" header="0.19685039370078741" footer="0.19685039370078741"/>
  <pageSetup paperSize="9" scale="17" orientation="landscape" r:id="rId1"/>
  <headerFooter alignWithMargins="0"/>
  <rowBreaks count="1" manualBreakCount="1">
    <brk id="53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10</vt:i4>
      </vt:variant>
    </vt:vector>
  </HeadingPairs>
  <TitlesOfParts>
    <vt:vector size="21" baseType="lpstr">
      <vt:lpstr>月菜單</vt:lpstr>
      <vt:lpstr>第一週明細</vt:lpstr>
      <vt:lpstr>第二週明細</vt:lpstr>
      <vt:lpstr>第三週明細</vt:lpstr>
      <vt:lpstr>第四週明細</vt:lpstr>
      <vt:lpstr>第五週明細 </vt:lpstr>
      <vt:lpstr>直式</vt:lpstr>
      <vt:lpstr>直式-高職美編</vt:lpstr>
      <vt:lpstr>國小國中橫式美編</vt:lpstr>
      <vt:lpstr>直式-國中美編</vt:lpstr>
      <vt:lpstr>橫式</vt:lpstr>
      <vt:lpstr>月菜單!Print_Area</vt:lpstr>
      <vt:lpstr>直式!Print_Area</vt:lpstr>
      <vt:lpstr>'直式-高職美編'!Print_Area</vt:lpstr>
      <vt:lpstr>'直式-國中美編'!Print_Area</vt:lpstr>
      <vt:lpstr>國小國中橫式美編!Print_Area</vt:lpstr>
      <vt:lpstr>第一週明細!Print_Area</vt:lpstr>
      <vt:lpstr>第二週明細!Print_Area</vt:lpstr>
      <vt:lpstr>第三週明細!Print_Area</vt:lpstr>
      <vt:lpstr>'第五週明細 '!Print_Area</vt:lpstr>
      <vt:lpstr>第四週明細!Print_Area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蔡品葳</cp:lastModifiedBy>
  <cp:lastPrinted>2021-03-11T07:40:39Z</cp:lastPrinted>
  <dcterms:created xsi:type="dcterms:W3CDTF">2020-02-12T00:57:32Z</dcterms:created>
  <dcterms:modified xsi:type="dcterms:W3CDTF">2021-03-25T05:21:29Z</dcterms:modified>
</cp:coreProperties>
</file>